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92" windowWidth="15576" windowHeight="1185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'Лист1'!$7:$9</definedName>
  </definedNames>
  <calcPr fullCalcOnLoad="1"/>
</workbook>
</file>

<file path=xl/sharedStrings.xml><?xml version="1.0" encoding="utf-8"?>
<sst xmlns="http://schemas.openxmlformats.org/spreadsheetml/2006/main" count="278" uniqueCount="194">
  <si>
    <t>в том числе по направлениям:</t>
  </si>
  <si>
    <t xml:space="preserve">налог на прибыль организаций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</si>
  <si>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</si>
  <si>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</si>
  <si>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 на имущество физических лиц</t>
  </si>
  <si>
    <t>земельный налог</t>
  </si>
  <si>
    <t xml:space="preserve">Неналоговые доходы - всего </t>
  </si>
  <si>
    <t>Производство и распределение электроэнергии, газа и воды</t>
  </si>
  <si>
    <t>Объем отгруженных товаров собственного производства, выполненных работ и услуг собственными силами - РАЗДЕЛ E: Производство и распределение электроэнергии, газа и воды</t>
  </si>
  <si>
    <t>Индекс производства - РАЗДЕЛ E: Производство и распределение электроэнергии, газа и воды</t>
  </si>
  <si>
    <t>млн.кВт.ч.</t>
  </si>
  <si>
    <t>в том числе по группам потребителей:</t>
  </si>
  <si>
    <t>млн. кВт. ч.</t>
  </si>
  <si>
    <t>Население</t>
  </si>
  <si>
    <t>Прочие потребители</t>
  </si>
  <si>
    <t>руб./тыс.кВт.ч</t>
  </si>
  <si>
    <t xml:space="preserve">    в том числе по группам потребителей:</t>
  </si>
  <si>
    <t xml:space="preserve">   электроэнергия, отпущенная различным категориям потребителей</t>
  </si>
  <si>
    <t>за период с начала года к соотв. периоду предыдущего года, %</t>
  </si>
  <si>
    <t xml:space="preserve">   электроэнергия, отпущенная населению</t>
  </si>
  <si>
    <t>млн. руб.</t>
  </si>
  <si>
    <t xml:space="preserve">млн.руб. </t>
  </si>
  <si>
    <t>Протяженность автомобильных дорог общего пользования с твердым покрытием (федерального, регионального и межмуниципального, местного значения)</t>
  </si>
  <si>
    <t>км.</t>
  </si>
  <si>
    <t>Удельный вес автомобильных дорог с твердым покрытием в общей протяженности автомобильных дорог общего пользования</t>
  </si>
  <si>
    <t>на конец года; %</t>
  </si>
  <si>
    <t>в том числе:</t>
  </si>
  <si>
    <t>Наличие персональных компьютеров</t>
  </si>
  <si>
    <t>шт.</t>
  </si>
  <si>
    <t xml:space="preserve">          в том числе подключенных к сети Интернет</t>
  </si>
  <si>
    <t>тыс. тонн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</si>
  <si>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</si>
  <si>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</si>
  <si>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</si>
  <si>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</si>
  <si>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</si>
  <si>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</si>
  <si>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Уголь</t>
  </si>
  <si>
    <t>млн.тонн</t>
  </si>
  <si>
    <t>тыс. руб.</t>
  </si>
  <si>
    <t>Электроэнергия</t>
  </si>
  <si>
    <t>млрд. кВт. ч.</t>
  </si>
  <si>
    <t>Объем работ, выполненных по виду экономической деятельности "Строительство" (Раздел F)</t>
  </si>
  <si>
    <t>акцизы</t>
  </si>
  <si>
    <t>в ценах соответствующих лет; млн. руб.</t>
  </si>
  <si>
    <t>% к предыдущему году в сопоставимых ценах</t>
  </si>
  <si>
    <t>Ввод в действие жилых домов</t>
  </si>
  <si>
    <t>тыс. кв. м. в общей площади</t>
  </si>
  <si>
    <t>%</t>
  </si>
  <si>
    <t>3. Торговля и услуги населению</t>
  </si>
  <si>
    <t>Индекс потребительских цен за период с начала года</t>
  </si>
  <si>
    <t>к соответствующему периоду предыдущего года, %</t>
  </si>
  <si>
    <t>единиц</t>
  </si>
  <si>
    <t>в том числе по отдельным видам экономической деятельности: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</si>
  <si>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</si>
  <si>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пользования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</si>
  <si>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</si>
  <si>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</si>
  <si>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</si>
  <si>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</si>
  <si>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>образование</t>
  </si>
  <si>
    <t>социальная политика</t>
  </si>
  <si>
    <t xml:space="preserve">      Дефицит(-),профицит(+) консолидированного бюджета субъекта Российской Федерации</t>
  </si>
  <si>
    <t>Денежные доходы населения</t>
  </si>
  <si>
    <t>оплата труда</t>
  </si>
  <si>
    <t>социальные выплаты</t>
  </si>
  <si>
    <t xml:space="preserve">Среднедушевые денежные доходы (в месяц) </t>
  </si>
  <si>
    <t>руб.</t>
  </si>
  <si>
    <t>Средний размер назначенных пенсий</t>
  </si>
  <si>
    <t>Реальный размер назначенных пенсий</t>
  </si>
  <si>
    <t>Величина прожиточного минимума (в среднем на душу населения)</t>
  </si>
  <si>
    <t>руб. в месяц</t>
  </si>
  <si>
    <t>Расходы населения</t>
  </si>
  <si>
    <t xml:space="preserve"> </t>
  </si>
  <si>
    <t>покупка товаров и оплата услуг</t>
  </si>
  <si>
    <t>из них покупка товаров</t>
  </si>
  <si>
    <t>обязательные платежи и разнообразные взносы</t>
  </si>
  <si>
    <t>прочие расходы</t>
  </si>
  <si>
    <t xml:space="preserve">      Превышение доходов над расходами (+), или расходов над доходами (-)</t>
  </si>
  <si>
    <t>Среднегодовая численность занятых в экономике</t>
  </si>
  <si>
    <t>Распределение среднегодовой численности занятых в экономике по формам собственности:</t>
  </si>
  <si>
    <t>на предприятиях и в организациях государственной и муниципальной форм собственности</t>
  </si>
  <si>
    <t>частная</t>
  </si>
  <si>
    <t>Уровень безработицы</t>
  </si>
  <si>
    <t>Уровень зарегистрированной безработицы (на конец года)</t>
  </si>
  <si>
    <t>Численность безработных, зарегистрированных в  государственных учреждениях службы занятости населения (на конец года)</t>
  </si>
  <si>
    <t>Численность незанятых граждан, зарегистрированных в государственных учреждениях службы занятости населения, в расчете на одну заявленную вакансию (на конец года)</t>
  </si>
  <si>
    <t>чел.</t>
  </si>
  <si>
    <t>Фонд начисленной заработной платы всех работников</t>
  </si>
  <si>
    <t>Просроченная задолженность по заработной плате в процентах к месячному фонду заработной платы организаций, имеющих просроченную задолженность (без субъектов малого предпринимательства)</t>
  </si>
  <si>
    <t>на конец года, %</t>
  </si>
  <si>
    <t>Численность детей в дошкольных образовательных учреждениях</t>
  </si>
  <si>
    <t xml:space="preserve">Численность обучающихся общеобразовательных учреждениях (без вечерних (сменных) общеобразовательных учреждениях (на начало учебного года) </t>
  </si>
  <si>
    <t>Численность студентов образовательных учреждений среднего профессионального образования (на начало учебного года)</t>
  </si>
  <si>
    <t>Выпуск специалистов:</t>
  </si>
  <si>
    <t>Выпуск специалистов образовательными учреждениями среднего профессионального образования</t>
  </si>
  <si>
    <t>Обеспеченность</t>
  </si>
  <si>
    <t xml:space="preserve">Обеспеченность: </t>
  </si>
  <si>
    <t>больничными койками на 10 000 человек населения</t>
  </si>
  <si>
    <t xml:space="preserve"> коек </t>
  </si>
  <si>
    <t>общедоступными  библиотеками</t>
  </si>
  <si>
    <t>учреждениями культурно-досугового типа</t>
  </si>
  <si>
    <t>дошкольными образовательными учреждениями</t>
  </si>
  <si>
    <t>мощностью амбулаторно-поликлинических учреждений на 10 000 человек населения</t>
  </si>
  <si>
    <t>на конец года; посещений в смену</t>
  </si>
  <si>
    <t>Численность:</t>
  </si>
  <si>
    <t>врачей всех специальностей</t>
  </si>
  <si>
    <t>на конец года; тыс. чел.</t>
  </si>
  <si>
    <t>среднего медицинского персонала</t>
  </si>
  <si>
    <t xml:space="preserve">Текущие затраты на охрану окружающей среды </t>
  </si>
  <si>
    <t>собственных средств предприятий</t>
  </si>
  <si>
    <t xml:space="preserve">Число выбывших с территории региона </t>
  </si>
  <si>
    <t>тыс. человек</t>
  </si>
  <si>
    <t>Число прибывших на территорию региона</t>
  </si>
  <si>
    <t>Сброс загрязненных сточных вод в поверхностные водные объекты</t>
  </si>
  <si>
    <t>млн. куб.м</t>
  </si>
  <si>
    <t>Выбросы загрязняющих веществ в атмосферный воздух, отходящих от стационарных источников</t>
  </si>
  <si>
    <t>Использование свежей воды</t>
  </si>
  <si>
    <t>млн.куб.м</t>
  </si>
  <si>
    <t>Форма 2п</t>
  </si>
  <si>
    <t>Среднесписочная численность работников организаций (без внешних совместителей)</t>
  </si>
  <si>
    <t>Безвозмездные поступления</t>
  </si>
  <si>
    <t>дотации на выравнивание бюджетной обеспеченности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</si>
  <si>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</si>
  <si>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</si>
  <si>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</si>
  <si>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</si>
  <si>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</si>
  <si>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</si>
  <si>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физическая культура и спорт</t>
  </si>
  <si>
    <t>Показатели</t>
  </si>
  <si>
    <t>Единица измерения</t>
  </si>
  <si>
    <t>прогноз</t>
  </si>
  <si>
    <t>вариант 1</t>
  </si>
  <si>
    <t>вариант 2</t>
  </si>
  <si>
    <t>1. Население</t>
  </si>
  <si>
    <t>Численность населения (среднегодовая)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</si>
  <si>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</si>
  <si>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</si>
  <si>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</si>
  <si>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</si>
  <si>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</si>
  <si>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</si>
  <si>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</si>
  <si>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Коэффициент естественного прироста населения</t>
  </si>
  <si>
    <t>на 1000 человек населения</t>
  </si>
  <si>
    <t>Коэффициент миграционного прироста</t>
  </si>
  <si>
    <t>на 10 000 человек населения</t>
  </si>
  <si>
    <t>2. Производство товаров и услуг</t>
  </si>
  <si>
    <t xml:space="preserve">млн. руб. </t>
  </si>
  <si>
    <t>Среднемесячная номинальная начисленная заработная плата в целом по региону</t>
  </si>
  <si>
    <t>Налоговые и неналоговые доходы - всего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</si>
  <si>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</si>
  <si>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Доходы бюджета городского округа "поселок Палана"</t>
  </si>
  <si>
    <t>Налоговые доходы городского округа "поселок Палана"</t>
  </si>
  <si>
    <t>Расходы бюджета городского округа "поселок Палана"</t>
  </si>
  <si>
    <t xml:space="preserve">% к предыдущему году </t>
  </si>
  <si>
    <t>Реальные денежные доходы населения</t>
  </si>
  <si>
    <t>розничная торговля</t>
  </si>
  <si>
    <t>Число малых предприятий, включая микропредприятия (на конец года)</t>
  </si>
  <si>
    <t>другие доходы</t>
  </si>
  <si>
    <t xml:space="preserve">субсидии </t>
  </si>
  <si>
    <t xml:space="preserve">субвенции </t>
  </si>
  <si>
    <t xml:space="preserve">дотации </t>
  </si>
  <si>
    <t xml:space="preserve">   электроэнергия, отпущенная прочим потребителям</t>
  </si>
  <si>
    <t xml:space="preserve">смешанная </t>
  </si>
  <si>
    <t>Темп роста отгрузки - РАЗДЕЛ E: Производство и распределение электроэнергии, газа и воды</t>
  </si>
  <si>
    <t>% к предыдущему году в действующих ценах</t>
  </si>
  <si>
    <t>Плотность автомобильных дорог общего пользования с твердым покрытием</t>
  </si>
  <si>
    <t>на конец года; км путей на 10000 кв.км территории</t>
  </si>
  <si>
    <t>2.1. Потребление электроэнергии</t>
  </si>
  <si>
    <t>2.2. Индекс тарифов по категориям потребителей</t>
  </si>
  <si>
    <t>2.3. Транспорт и связь</t>
  </si>
  <si>
    <t>2.3.1. Транспорт</t>
  </si>
  <si>
    <t>2.3.2. Связь</t>
  </si>
  <si>
    <t xml:space="preserve">2.4. Производство важнейших видов продукции в натуральном выражении </t>
  </si>
  <si>
    <t>2.5. Строительство</t>
  </si>
  <si>
    <t>4. Малое и среднее предпринимательство, включая микропредприятия</t>
  </si>
  <si>
    <t>5. Инвестиции</t>
  </si>
  <si>
    <t>6. Финансы</t>
  </si>
  <si>
    <t>8. Труд и занятость</t>
  </si>
  <si>
    <t>9. Развитие социальной сферы</t>
  </si>
  <si>
    <t>10. Окружающая среда</t>
  </si>
  <si>
    <t xml:space="preserve">Основные показатели, представляемые для разработки прогноза социально-экономического развития  городского округа "поселок Палана" </t>
  </si>
  <si>
    <t>Городской округ "поселок Палана"</t>
  </si>
  <si>
    <t>Индекс - дефлятор</t>
  </si>
  <si>
    <t xml:space="preserve">учрежд. </t>
  </si>
  <si>
    <t xml:space="preserve">мест </t>
  </si>
  <si>
    <t xml:space="preserve">отчет </t>
  </si>
  <si>
    <t xml:space="preserve">оценка </t>
  </si>
  <si>
    <t>на период до 2020 года (для субъектов Российской Федерации)</t>
  </si>
  <si>
    <t>налог на имущество организаций</t>
  </si>
  <si>
    <t>Средние тарифы на электроэнергию, отпущенную различным категориям потребителей ( c  НДС)</t>
  </si>
  <si>
    <t>тыс.чел.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</si>
</sst>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0.00000"/>
    <numFmt numFmtId="167" formatCode="0.0000"/>
    <numFmt numFmtId="168" formatCode="0.000"/>
  </numFmts>
  <fonts count="47">
    <font>
      <sz val="10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7"/>
      <color indexed="8"/>
      <name val="Tahoma"/>
      <family val="2"/>
    </font>
    <font>
      <sz val="9"/>
      <color indexed="8"/>
      <name val="Arial Cyr"/>
      <family val="2"/>
    </font>
    <font>
      <b/>
      <sz val="1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Continuous" vertical="center" wrapText="1"/>
      <protection/>
    </xf>
    <xf numFmtId="0" fontId="1" fillId="0" borderId="10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1" fillId="0" borderId="0" xfId="0" applyFont="1" applyFill="1" applyBorder="1" applyAlignment="1" applyProtection="1">
      <alignment horizontal="left" vertical="center" wrapText="1" shrinkToFit="1"/>
      <protection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0" xfId="0" applyFill="1" applyAlignment="1">
      <alignment/>
    </xf>
    <xf numFmtId="43" fontId="8" fillId="0" borderId="10" xfId="6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1" xfId="0" applyFont="1" applyFill="1" applyBorder="1" applyAlignment="1" applyProtection="1">
      <alignment vertical="center" wrapText="1" shrinkToFit="1"/>
      <protection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 shrinkToFit="1"/>
      <protection/>
    </xf>
    <xf numFmtId="0" fontId="8" fillId="0" borderId="10" xfId="0" applyFont="1" applyFill="1" applyBorder="1" applyAlignment="1" applyProtection="1">
      <alignment horizontal="left" vertical="center" wrapText="1" shrinkToFit="1"/>
      <protection/>
    </xf>
    <xf numFmtId="0" fontId="0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 shrinkToFi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2" xfId="0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/>
    </xf>
    <xf numFmtId="164" fontId="0" fillId="0" borderId="0" xfId="0" applyNumberFormat="1" applyFill="1" applyAlignment="1">
      <alignment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3"/>
  <sheetViews>
    <sheetView tabSelected="1" zoomScale="80" zoomScaleNormal="80" zoomScalePageLayoutView="0" workbookViewId="0" topLeftCell="A2">
      <pane xSplit="8" ySplit="13" topLeftCell="I35" activePane="bottomRight" state="frozen"/>
      <selection pane="topLeft" activeCell="A2" sqref="A2"/>
      <selection pane="topRight" activeCell="I2" sqref="I2"/>
      <selection pane="bottomLeft" activeCell="A15" sqref="A15"/>
      <selection pane="bottomRight" activeCell="E39" sqref="E39"/>
    </sheetView>
  </sheetViews>
  <sheetFormatPr defaultColWidth="9.00390625" defaultRowHeight="12.75"/>
  <cols>
    <col min="2" max="2" width="71.375" style="0" customWidth="1"/>
    <col min="3" max="3" width="43.50390625" style="0" customWidth="1"/>
    <col min="4" max="6" width="13.625" style="0" customWidth="1"/>
    <col min="7" max="7" width="18.375" style="0" customWidth="1"/>
    <col min="8" max="8" width="17.50390625" style="0" customWidth="1"/>
    <col min="9" max="12" width="13.625" style="0" customWidth="1"/>
  </cols>
  <sheetData>
    <row r="1" spans="2:12" ht="12.75" customHeight="1" hidden="1"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2:12" ht="21">
      <c r="B2" s="38" t="s">
        <v>119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2:12" ht="36.75" customHeight="1">
      <c r="B3" s="39" t="s">
        <v>183</v>
      </c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2:12" ht="25.5" customHeight="1">
      <c r="B4" s="39" t="s">
        <v>190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21">
      <c r="B5" s="39" t="s">
        <v>184</v>
      </c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2:12" ht="12.75">
      <c r="B6" s="11"/>
      <c r="C6" s="11"/>
      <c r="D6" s="11"/>
      <c r="E6" s="11"/>
      <c r="F6" s="11"/>
      <c r="G6" s="11"/>
      <c r="H6" s="11"/>
      <c r="I6" s="35"/>
      <c r="J6" s="11"/>
      <c r="K6" s="11"/>
      <c r="L6" s="11"/>
    </row>
    <row r="7" spans="2:12" ht="54" customHeight="1">
      <c r="B7" s="40" t="s">
        <v>130</v>
      </c>
      <c r="C7" s="41" t="s">
        <v>131</v>
      </c>
      <c r="D7" s="2" t="s">
        <v>188</v>
      </c>
      <c r="E7" s="2"/>
      <c r="F7" s="2" t="s">
        <v>189</v>
      </c>
      <c r="G7" s="36" t="s">
        <v>132</v>
      </c>
      <c r="H7" s="37"/>
      <c r="I7" s="37"/>
      <c r="J7" s="37"/>
      <c r="K7" s="37"/>
      <c r="L7" s="37"/>
    </row>
    <row r="8" spans="2:12" ht="17.25">
      <c r="B8" s="40"/>
      <c r="C8" s="41"/>
      <c r="D8" s="41">
        <v>2015</v>
      </c>
      <c r="E8" s="41">
        <v>2016</v>
      </c>
      <c r="F8" s="42">
        <v>2017</v>
      </c>
      <c r="G8" s="2">
        <v>2018</v>
      </c>
      <c r="H8" s="2"/>
      <c r="I8" s="2">
        <v>2019</v>
      </c>
      <c r="J8" s="2"/>
      <c r="K8" s="2">
        <v>2020</v>
      </c>
      <c r="L8" s="2"/>
    </row>
    <row r="9" spans="2:12" ht="25.5" customHeight="1">
      <c r="B9" s="40"/>
      <c r="C9" s="41"/>
      <c r="D9" s="41"/>
      <c r="E9" s="41"/>
      <c r="F9" s="43"/>
      <c r="G9" s="1" t="s">
        <v>133</v>
      </c>
      <c r="H9" s="1" t="s">
        <v>134</v>
      </c>
      <c r="I9" s="1" t="s">
        <v>133</v>
      </c>
      <c r="J9" s="1" t="s">
        <v>134</v>
      </c>
      <c r="K9" s="1" t="s">
        <v>133</v>
      </c>
      <c r="L9" s="1" t="s">
        <v>134</v>
      </c>
    </row>
    <row r="10" spans="2:12" ht="18">
      <c r="B10" s="3" t="s">
        <v>135</v>
      </c>
      <c r="C10" s="4"/>
      <c r="D10" s="5"/>
      <c r="E10" s="5"/>
      <c r="F10" s="5"/>
      <c r="G10" s="5"/>
      <c r="H10" s="5"/>
      <c r="I10" s="5"/>
      <c r="J10" s="5"/>
      <c r="K10" s="5"/>
      <c r="L10" s="5"/>
    </row>
    <row r="11" spans="2:12" ht="18">
      <c r="B11" s="3" t="s">
        <v>136</v>
      </c>
      <c r="C11" s="4" t="s">
        <v>193</v>
      </c>
      <c r="D11" s="8">
        <v>2.95</v>
      </c>
      <c r="E11" s="8">
        <v>2.92</v>
      </c>
      <c r="F11" s="8">
        <v>2.92</v>
      </c>
      <c r="G11" s="8">
        <v>2.91</v>
      </c>
      <c r="H11" s="8">
        <v>2.92</v>
      </c>
      <c r="I11" s="8">
        <v>2.91</v>
      </c>
      <c r="J11" s="8">
        <v>2.92</v>
      </c>
      <c r="K11" s="8">
        <v>2.91</v>
      </c>
      <c r="L11" s="8">
        <v>2.91</v>
      </c>
    </row>
    <row r="12" spans="2:12" ht="18">
      <c r="B12" s="6" t="s">
        <v>138</v>
      </c>
      <c r="C12" s="4" t="s">
        <v>139</v>
      </c>
      <c r="D12" s="8">
        <v>67.4</v>
      </c>
      <c r="E12" s="8">
        <v>67.5</v>
      </c>
      <c r="F12" s="8">
        <v>67.6</v>
      </c>
      <c r="G12" s="8">
        <v>67.6</v>
      </c>
      <c r="H12" s="8">
        <v>67.6</v>
      </c>
      <c r="I12" s="8">
        <v>67.7</v>
      </c>
      <c r="J12" s="8">
        <v>67.7</v>
      </c>
      <c r="K12" s="8">
        <v>67.8</v>
      </c>
      <c r="L12" s="8">
        <v>67.8</v>
      </c>
    </row>
    <row r="13" spans="2:12" ht="36">
      <c r="B13" s="6" t="s">
        <v>140</v>
      </c>
      <c r="C13" s="4" t="s">
        <v>141</v>
      </c>
      <c r="D13" s="8">
        <v>13.91</v>
      </c>
      <c r="E13" s="8">
        <v>16.08</v>
      </c>
      <c r="F13" s="8">
        <v>16.08</v>
      </c>
      <c r="G13" s="8">
        <v>17.64</v>
      </c>
      <c r="H13" s="8">
        <v>17.77</v>
      </c>
      <c r="I13" s="8">
        <v>17.83</v>
      </c>
      <c r="J13" s="8">
        <v>17.88</v>
      </c>
      <c r="K13" s="8">
        <v>17.9</v>
      </c>
      <c r="L13" s="8">
        <v>18</v>
      </c>
    </row>
    <row r="14" spans="2:12" ht="36">
      <c r="B14" s="6" t="s">
        <v>142</v>
      </c>
      <c r="C14" s="4" t="s">
        <v>143</v>
      </c>
      <c r="D14" s="8">
        <v>10.18</v>
      </c>
      <c r="E14" s="8">
        <v>13.34</v>
      </c>
      <c r="F14" s="8">
        <v>13.34</v>
      </c>
      <c r="G14" s="8">
        <v>12.76</v>
      </c>
      <c r="H14" s="8">
        <v>10.13</v>
      </c>
      <c r="I14" s="8">
        <v>10</v>
      </c>
      <c r="J14" s="8">
        <v>9.55</v>
      </c>
      <c r="K14" s="8">
        <v>9.42</v>
      </c>
      <c r="L14" s="8">
        <v>9.23</v>
      </c>
    </row>
    <row r="15" spans="2:12" ht="18">
      <c r="B15" s="6" t="s">
        <v>144</v>
      </c>
      <c r="C15" s="4" t="s">
        <v>145</v>
      </c>
      <c r="D15" s="8">
        <v>3.73</v>
      </c>
      <c r="E15" s="8">
        <v>2.74</v>
      </c>
      <c r="F15" s="8">
        <v>2.74</v>
      </c>
      <c r="G15" s="8">
        <v>5.88</v>
      </c>
      <c r="H15" s="8">
        <v>7.64</v>
      </c>
      <c r="I15" s="8">
        <v>7.83</v>
      </c>
      <c r="J15" s="8">
        <v>7.33</v>
      </c>
      <c r="K15" s="8">
        <v>8.48</v>
      </c>
      <c r="L15" s="8">
        <v>8.77</v>
      </c>
    </row>
    <row r="16" spans="2:12" ht="18">
      <c r="B16" s="6" t="s">
        <v>113</v>
      </c>
      <c r="C16" s="4" t="s">
        <v>112</v>
      </c>
      <c r="D16" s="8">
        <v>0.127</v>
      </c>
      <c r="E16" s="8">
        <v>0.08</v>
      </c>
      <c r="F16" s="8">
        <v>0.012</v>
      </c>
      <c r="G16" s="8">
        <v>0.02</v>
      </c>
      <c r="H16" s="8">
        <v>0.025</v>
      </c>
      <c r="I16" s="8">
        <v>0.022</v>
      </c>
      <c r="J16" s="8">
        <v>0.026</v>
      </c>
      <c r="K16" s="8">
        <v>0.025</v>
      </c>
      <c r="L16" s="8">
        <v>0.3</v>
      </c>
    </row>
    <row r="17" spans="2:12" ht="18">
      <c r="B17" s="6" t="s">
        <v>111</v>
      </c>
      <c r="C17" s="4" t="s">
        <v>112</v>
      </c>
      <c r="D17" s="8">
        <v>0.197</v>
      </c>
      <c r="E17" s="8">
        <v>0.116</v>
      </c>
      <c r="F17" s="8">
        <v>0.11</v>
      </c>
      <c r="G17" s="8">
        <v>0.108</v>
      </c>
      <c r="H17" s="8">
        <v>0.102</v>
      </c>
      <c r="I17" s="8">
        <v>0.1</v>
      </c>
      <c r="J17" s="8">
        <v>0.09</v>
      </c>
      <c r="K17" s="8">
        <v>0.086</v>
      </c>
      <c r="L17" s="8">
        <v>0.085</v>
      </c>
    </row>
    <row r="18" spans="2:12" ht="18">
      <c r="B18" s="6" t="s">
        <v>146</v>
      </c>
      <c r="C18" s="4" t="s">
        <v>147</v>
      </c>
      <c r="D18" s="8">
        <v>-237.29</v>
      </c>
      <c r="E18" s="8">
        <f>(E16-E17)*10/E11*1000</f>
        <v>-123.28767123287673</v>
      </c>
      <c r="F18" s="8">
        <f>(F16-F17)*10/F11*1000</f>
        <v>-335.6164383561644</v>
      </c>
      <c r="G18" s="8">
        <f>(G16-G17)*10/G11*1000</f>
        <v>-302.4054982817869</v>
      </c>
      <c r="H18" s="8">
        <f>(H16-H17)*10/H11*1000</f>
        <v>-263.69863013698625</v>
      </c>
      <c r="I18" s="8">
        <f>(I16-I17)*10/K11*1000</f>
        <v>-268.04123711340213</v>
      </c>
      <c r="J18" s="8">
        <f>(J16-J17)*10/L11*1000</f>
        <v>-219.93127147766322</v>
      </c>
      <c r="K18" s="8">
        <v>-168.35</v>
      </c>
      <c r="L18" s="8">
        <v>-133.89</v>
      </c>
    </row>
    <row r="19" spans="2:12" ht="18">
      <c r="B19" s="10" t="s">
        <v>148</v>
      </c>
      <c r="C19" s="4"/>
      <c r="D19" s="8"/>
      <c r="E19" s="8"/>
      <c r="F19" s="8"/>
      <c r="G19" s="8"/>
      <c r="H19" s="8"/>
      <c r="I19" s="8"/>
      <c r="J19" s="8"/>
      <c r="K19" s="8"/>
      <c r="L19" s="8"/>
    </row>
    <row r="20" spans="2:12" ht="34.5">
      <c r="B20" s="3" t="s">
        <v>7</v>
      </c>
      <c r="C20" s="4"/>
      <c r="D20" s="8"/>
      <c r="E20" s="8"/>
      <c r="F20" s="8"/>
      <c r="G20" s="8"/>
      <c r="H20" s="8"/>
      <c r="I20" s="8"/>
      <c r="J20" s="8"/>
      <c r="K20" s="8"/>
      <c r="L20" s="8"/>
    </row>
    <row r="21" spans="2:16" ht="54">
      <c r="B21" s="19" t="s">
        <v>8</v>
      </c>
      <c r="C21" s="4" t="s">
        <v>149</v>
      </c>
      <c r="D21" s="8">
        <v>292.67</v>
      </c>
      <c r="E21" s="8">
        <v>293.59</v>
      </c>
      <c r="F21" s="8">
        <v>293.9</v>
      </c>
      <c r="G21" s="8">
        <v>294.22</v>
      </c>
      <c r="H21" s="8">
        <v>295.12</v>
      </c>
      <c r="I21" s="8">
        <v>295.89</v>
      </c>
      <c r="J21" s="8">
        <v>295.97</v>
      </c>
      <c r="K21" s="8">
        <v>296</v>
      </c>
      <c r="L21" s="8">
        <v>302</v>
      </c>
      <c r="P21" s="11"/>
    </row>
    <row r="22" spans="2:12" ht="36">
      <c r="B22" s="6" t="s">
        <v>166</v>
      </c>
      <c r="C22" s="4" t="s">
        <v>167</v>
      </c>
      <c r="D22" s="8">
        <v>100.29</v>
      </c>
      <c r="E22" s="8">
        <f>E21*100/D21</f>
        <v>100.31434721700207</v>
      </c>
      <c r="F22" s="8">
        <f>F21*100/E21</f>
        <v>100.1055894274328</v>
      </c>
      <c r="G22" s="8">
        <f>G21*100/F21</f>
        <v>100.10888057162302</v>
      </c>
      <c r="H22" s="8">
        <f>H21*100/F21</f>
        <v>100.4151071793127</v>
      </c>
      <c r="I22" s="8">
        <f>I21*100/G21</f>
        <v>100.56760247433893</v>
      </c>
      <c r="J22" s="8">
        <f>J21*100/H21</f>
        <v>100.28801843317973</v>
      </c>
      <c r="K22" s="8">
        <f>K21*100/I21</f>
        <v>100.03717597755923</v>
      </c>
      <c r="L22" s="8">
        <f>L21*100/J21</f>
        <v>102.03736865222825</v>
      </c>
    </row>
    <row r="23" spans="2:12" ht="36">
      <c r="B23" s="19" t="s">
        <v>9</v>
      </c>
      <c r="C23" s="4" t="s">
        <v>156</v>
      </c>
      <c r="D23" s="8">
        <v>101.63</v>
      </c>
      <c r="E23" s="8">
        <v>102.34</v>
      </c>
      <c r="F23" s="8">
        <v>102.1</v>
      </c>
      <c r="G23" s="8">
        <v>102.3</v>
      </c>
      <c r="H23" s="8">
        <v>102.32</v>
      </c>
      <c r="I23" s="8">
        <v>101.98</v>
      </c>
      <c r="J23" s="8">
        <v>102.47</v>
      </c>
      <c r="K23" s="8">
        <v>102.01</v>
      </c>
      <c r="L23" s="8">
        <v>102.56</v>
      </c>
    </row>
    <row r="24" spans="2:12" ht="18">
      <c r="B24" s="3" t="s">
        <v>170</v>
      </c>
      <c r="C24" s="4" t="s">
        <v>10</v>
      </c>
      <c r="D24" s="8">
        <v>10.34</v>
      </c>
      <c r="E24" s="8">
        <v>9.73</v>
      </c>
      <c r="F24" s="8">
        <v>10.36</v>
      </c>
      <c r="G24" s="8">
        <v>12.03</v>
      </c>
      <c r="H24" s="8">
        <v>12.11</v>
      </c>
      <c r="I24" s="8">
        <v>12.1</v>
      </c>
      <c r="J24" s="8">
        <v>12.13</v>
      </c>
      <c r="K24" s="8">
        <v>12.12</v>
      </c>
      <c r="L24" s="8">
        <v>12.14</v>
      </c>
    </row>
    <row r="25" spans="2:12" ht="18">
      <c r="B25" s="6" t="s">
        <v>11</v>
      </c>
      <c r="C25" s="4"/>
      <c r="D25" s="8"/>
      <c r="E25" s="8"/>
      <c r="F25" s="8"/>
      <c r="G25" s="8"/>
      <c r="H25" s="8"/>
      <c r="I25" s="8"/>
      <c r="J25" s="8"/>
      <c r="K25" s="8"/>
      <c r="L25" s="8"/>
    </row>
    <row r="26" spans="2:12" ht="18">
      <c r="B26" s="6" t="s">
        <v>13</v>
      </c>
      <c r="C26" s="4" t="s">
        <v>12</v>
      </c>
      <c r="D26" s="8">
        <v>3.6</v>
      </c>
      <c r="E26" s="8">
        <v>3.62</v>
      </c>
      <c r="F26" s="8">
        <v>3.76</v>
      </c>
      <c r="G26" s="8">
        <v>3.8</v>
      </c>
      <c r="H26" s="8">
        <v>3.85</v>
      </c>
      <c r="I26" s="8">
        <v>3.89</v>
      </c>
      <c r="J26" s="8">
        <v>3.9</v>
      </c>
      <c r="K26" s="8">
        <v>3.91</v>
      </c>
      <c r="L26" s="8">
        <v>3.92</v>
      </c>
    </row>
    <row r="27" spans="2:12" ht="18">
      <c r="B27" s="6" t="s">
        <v>14</v>
      </c>
      <c r="C27" s="4" t="s">
        <v>12</v>
      </c>
      <c r="D27" s="8">
        <v>6.74</v>
      </c>
      <c r="E27" s="8">
        <v>7.37</v>
      </c>
      <c r="F27" s="8">
        <v>7.59</v>
      </c>
      <c r="G27" s="8">
        <v>8.23</v>
      </c>
      <c r="H27" s="8">
        <v>8.26</v>
      </c>
      <c r="I27" s="8">
        <v>8.21</v>
      </c>
      <c r="J27" s="8">
        <v>8.23</v>
      </c>
      <c r="K27" s="8">
        <v>8.21</v>
      </c>
      <c r="L27" s="8">
        <v>8.22</v>
      </c>
    </row>
    <row r="28" spans="2:12" ht="36">
      <c r="B28" s="6" t="s">
        <v>192</v>
      </c>
      <c r="C28" s="4" t="s">
        <v>15</v>
      </c>
      <c r="D28" s="8">
        <f>(D30+D31)/2</f>
        <v>5438.295</v>
      </c>
      <c r="E28" s="8">
        <f aca="true" t="shared" si="0" ref="E28:L28">(E30+E31)/2</f>
        <v>5771.725</v>
      </c>
      <c r="F28" s="8">
        <f t="shared" si="0"/>
        <v>4700</v>
      </c>
      <c r="G28" s="8">
        <f t="shared" si="0"/>
        <v>4826</v>
      </c>
      <c r="H28" s="8">
        <f t="shared" si="0"/>
        <v>4782.200000000001</v>
      </c>
      <c r="I28" s="8">
        <f t="shared" si="0"/>
        <v>4986.205</v>
      </c>
      <c r="J28" s="8">
        <f t="shared" si="0"/>
        <v>4901.785</v>
      </c>
      <c r="K28" s="8">
        <f t="shared" si="0"/>
        <v>5135.780000000001</v>
      </c>
      <c r="L28" s="8">
        <f t="shared" si="0"/>
        <v>5024.475</v>
      </c>
    </row>
    <row r="29" spans="2:12" ht="18">
      <c r="B29" s="6" t="s">
        <v>16</v>
      </c>
      <c r="C29" s="4"/>
      <c r="D29" s="8"/>
      <c r="E29" s="8"/>
      <c r="F29" s="8"/>
      <c r="G29" s="8"/>
      <c r="H29" s="8"/>
      <c r="I29" s="8"/>
      <c r="J29" s="8"/>
      <c r="K29" s="8"/>
      <c r="L29" s="8"/>
    </row>
    <row r="30" spans="2:12" ht="18">
      <c r="B30" s="6" t="s">
        <v>13</v>
      </c>
      <c r="C30" s="4" t="s">
        <v>15</v>
      </c>
      <c r="D30" s="8">
        <v>4150</v>
      </c>
      <c r="E30" s="8">
        <v>4490</v>
      </c>
      <c r="F30" s="8">
        <v>4680</v>
      </c>
      <c r="G30" s="8">
        <v>4790.4</v>
      </c>
      <c r="H30" s="8">
        <v>4773.6</v>
      </c>
      <c r="I30" s="8">
        <v>4965.01</v>
      </c>
      <c r="J30" s="8">
        <v>4869.07</v>
      </c>
      <c r="K30" s="8">
        <v>5113.96</v>
      </c>
      <c r="L30" s="8">
        <v>4966.45</v>
      </c>
    </row>
    <row r="31" spans="2:12" ht="18">
      <c r="B31" s="6" t="s">
        <v>14</v>
      </c>
      <c r="C31" s="4" t="s">
        <v>15</v>
      </c>
      <c r="D31" s="8">
        <v>6726.59</v>
      </c>
      <c r="E31" s="8">
        <v>7053.45</v>
      </c>
      <c r="F31" s="8">
        <v>4720</v>
      </c>
      <c r="G31" s="8">
        <v>4861.6</v>
      </c>
      <c r="H31" s="8">
        <v>4790.8</v>
      </c>
      <c r="I31" s="8">
        <v>5007.4</v>
      </c>
      <c r="J31" s="8">
        <v>4934.5</v>
      </c>
      <c r="K31" s="8">
        <v>5157.6</v>
      </c>
      <c r="L31" s="8">
        <v>5082.5</v>
      </c>
    </row>
    <row r="32" spans="1:12" ht="18">
      <c r="A32" s="7"/>
      <c r="B32" s="10" t="s">
        <v>171</v>
      </c>
      <c r="C32" s="4"/>
      <c r="D32" s="8"/>
      <c r="E32" s="8"/>
      <c r="F32" s="8"/>
      <c r="G32" s="8"/>
      <c r="H32" s="8"/>
      <c r="I32" s="8"/>
      <c r="J32" s="8"/>
      <c r="K32" s="8"/>
      <c r="L32" s="8"/>
    </row>
    <row r="33" spans="2:15" ht="36">
      <c r="B33" s="6" t="s">
        <v>17</v>
      </c>
      <c r="C33" s="4" t="s">
        <v>18</v>
      </c>
      <c r="D33" s="8">
        <v>107.13</v>
      </c>
      <c r="E33" s="8">
        <f aca="true" t="shared" si="1" ref="E33:L33">(E34+E35)/2</f>
        <v>106.52599697976187</v>
      </c>
      <c r="F33" s="8">
        <f t="shared" si="1"/>
        <v>85.57461676535709</v>
      </c>
      <c r="G33" s="8">
        <f t="shared" si="1"/>
        <v>87.80777954448706</v>
      </c>
      <c r="H33" s="8">
        <f t="shared" si="1"/>
        <v>87.11881508142544</v>
      </c>
      <c r="I33" s="8">
        <f t="shared" si="1"/>
        <v>103.3220055003595</v>
      </c>
      <c r="J33" s="8">
        <f t="shared" si="1"/>
        <v>102.4997285713628</v>
      </c>
      <c r="K33" s="8">
        <f t="shared" si="1"/>
        <v>102.99977730397688</v>
      </c>
      <c r="L33" s="8">
        <f t="shared" si="1"/>
        <v>102.49963097767719</v>
      </c>
      <c r="O33" s="11"/>
    </row>
    <row r="34" spans="2:12" ht="36">
      <c r="B34" s="6" t="s">
        <v>19</v>
      </c>
      <c r="C34" s="4" t="s">
        <v>18</v>
      </c>
      <c r="D34" s="8">
        <v>105.6</v>
      </c>
      <c r="E34" s="8">
        <f>E30*100/D30</f>
        <v>108.19277108433735</v>
      </c>
      <c r="F34" s="8">
        <f>F30*100/E30</f>
        <v>104.2316258351893</v>
      </c>
      <c r="G34" s="8">
        <f>G30*100/E30</f>
        <v>106.6904231625835</v>
      </c>
      <c r="H34" s="8">
        <f>H30*100/E30</f>
        <v>106.31625835189311</v>
      </c>
      <c r="I34" s="8">
        <f aca="true" t="shared" si="2" ref="I34:L35">I30*100/G30</f>
        <v>103.64499832999333</v>
      </c>
      <c r="J34" s="8">
        <f t="shared" si="2"/>
        <v>101.99995810289927</v>
      </c>
      <c r="K34" s="8">
        <f t="shared" si="2"/>
        <v>102.99999395771609</v>
      </c>
      <c r="L34" s="8">
        <f t="shared" si="2"/>
        <v>101.99997124707593</v>
      </c>
    </row>
    <row r="35" spans="2:12" ht="36">
      <c r="B35" s="6" t="s">
        <v>164</v>
      </c>
      <c r="C35" s="4" t="s">
        <v>18</v>
      </c>
      <c r="D35" s="8">
        <v>108.67</v>
      </c>
      <c r="E35" s="8">
        <f>E31*100/D31</f>
        <v>104.85922287518639</v>
      </c>
      <c r="F35" s="8">
        <f>F31*100/E31</f>
        <v>66.9176076955249</v>
      </c>
      <c r="G35" s="8">
        <f>G31*100/E31</f>
        <v>68.92513592639064</v>
      </c>
      <c r="H35" s="8">
        <f>H31*100/E31</f>
        <v>67.92137181095777</v>
      </c>
      <c r="I35" s="8">
        <f t="shared" si="2"/>
        <v>102.99901267072566</v>
      </c>
      <c r="J35" s="8">
        <f t="shared" si="2"/>
        <v>102.99949903982633</v>
      </c>
      <c r="K35" s="8">
        <f t="shared" si="2"/>
        <v>102.99956065023767</v>
      </c>
      <c r="L35" s="8">
        <f t="shared" si="2"/>
        <v>102.99929070827845</v>
      </c>
    </row>
    <row r="36" spans="2:12" ht="18">
      <c r="B36" s="3" t="s">
        <v>172</v>
      </c>
      <c r="C36" s="4"/>
      <c r="D36" s="8"/>
      <c r="E36" s="8"/>
      <c r="F36" s="8"/>
      <c r="G36" s="8"/>
      <c r="H36" s="8"/>
      <c r="I36" s="8"/>
      <c r="J36" s="8"/>
      <c r="K36" s="8"/>
      <c r="L36" s="8"/>
    </row>
    <row r="37" spans="2:12" ht="18">
      <c r="B37" s="3" t="s">
        <v>173</v>
      </c>
      <c r="C37" s="4"/>
      <c r="D37" s="8"/>
      <c r="E37" s="8"/>
      <c r="F37" s="8"/>
      <c r="G37" s="8"/>
      <c r="H37" s="8"/>
      <c r="I37" s="8"/>
      <c r="J37" s="8"/>
      <c r="K37" s="8"/>
      <c r="L37" s="8"/>
    </row>
    <row r="38" spans="2:12" ht="54">
      <c r="B38" s="6" t="s">
        <v>22</v>
      </c>
      <c r="C38" s="4" t="s">
        <v>23</v>
      </c>
      <c r="D38" s="8">
        <v>1.8</v>
      </c>
      <c r="E38" s="8">
        <v>1.8</v>
      </c>
      <c r="F38" s="8">
        <v>1.8</v>
      </c>
      <c r="G38" s="8">
        <v>2.3</v>
      </c>
      <c r="H38" s="8">
        <v>2.3</v>
      </c>
      <c r="I38" s="8">
        <v>3.1</v>
      </c>
      <c r="J38" s="8">
        <v>3.1</v>
      </c>
      <c r="K38" s="8">
        <v>3.7</v>
      </c>
      <c r="L38" s="8">
        <v>3.7</v>
      </c>
    </row>
    <row r="39" spans="2:12" ht="36">
      <c r="B39" s="6" t="s">
        <v>168</v>
      </c>
      <c r="C39" s="23" t="s">
        <v>169</v>
      </c>
      <c r="D39" s="8">
        <v>3.87</v>
      </c>
      <c r="E39" s="8">
        <v>3.87</v>
      </c>
      <c r="F39" s="8">
        <v>3.87</v>
      </c>
      <c r="G39" s="8">
        <v>4.8</v>
      </c>
      <c r="H39" s="8">
        <v>4.8</v>
      </c>
      <c r="I39" s="8">
        <v>5.67</v>
      </c>
      <c r="J39" s="8">
        <v>5.67</v>
      </c>
      <c r="K39" s="8">
        <v>6.96</v>
      </c>
      <c r="L39" s="8">
        <v>7.6</v>
      </c>
    </row>
    <row r="40" spans="2:12" ht="54">
      <c r="B40" s="6" t="s">
        <v>24</v>
      </c>
      <c r="C40" s="4" t="s">
        <v>25</v>
      </c>
      <c r="D40" s="24">
        <f aca="true" t="shared" si="3" ref="D40:L40">D38*100/21</f>
        <v>8.571428571428571</v>
      </c>
      <c r="E40" s="24">
        <f t="shared" si="3"/>
        <v>8.571428571428571</v>
      </c>
      <c r="F40" s="24">
        <v>8.57</v>
      </c>
      <c r="G40" s="24">
        <f t="shared" si="3"/>
        <v>10.95238095238095</v>
      </c>
      <c r="H40" s="24">
        <f t="shared" si="3"/>
        <v>10.95238095238095</v>
      </c>
      <c r="I40" s="24">
        <f t="shared" si="3"/>
        <v>14.761904761904763</v>
      </c>
      <c r="J40" s="24">
        <f t="shared" si="3"/>
        <v>14.761904761904763</v>
      </c>
      <c r="K40" s="24">
        <f t="shared" si="3"/>
        <v>17.61904761904762</v>
      </c>
      <c r="L40" s="24">
        <f t="shared" si="3"/>
        <v>17.61904761904762</v>
      </c>
    </row>
    <row r="41" spans="2:12" ht="18">
      <c r="B41" s="3" t="s">
        <v>174</v>
      </c>
      <c r="C41" s="4"/>
      <c r="D41" s="8"/>
      <c r="E41" s="8"/>
      <c r="F41" s="8"/>
      <c r="G41" s="8"/>
      <c r="H41" s="8"/>
      <c r="I41" s="8"/>
      <c r="J41" s="8"/>
      <c r="K41" s="8"/>
      <c r="L41" s="8"/>
    </row>
    <row r="42" spans="2:12" ht="18">
      <c r="B42" s="6" t="s">
        <v>27</v>
      </c>
      <c r="C42" s="4" t="s">
        <v>28</v>
      </c>
      <c r="D42" s="8">
        <v>1358</v>
      </c>
      <c r="E42" s="8">
        <v>1370</v>
      </c>
      <c r="F42" s="8">
        <v>1380</v>
      </c>
      <c r="G42" s="8">
        <v>1380</v>
      </c>
      <c r="H42" s="8">
        <v>1390</v>
      </c>
      <c r="I42" s="8">
        <v>1420</v>
      </c>
      <c r="J42" s="8">
        <v>1425</v>
      </c>
      <c r="K42" s="8">
        <v>1425</v>
      </c>
      <c r="L42" s="8">
        <v>1430</v>
      </c>
    </row>
    <row r="43" spans="2:12" ht="18">
      <c r="B43" s="6" t="s">
        <v>29</v>
      </c>
      <c r="C43" s="4" t="s">
        <v>28</v>
      </c>
      <c r="D43" s="8">
        <v>1002</v>
      </c>
      <c r="E43" s="8">
        <v>1012</v>
      </c>
      <c r="F43" s="8">
        <v>1022</v>
      </c>
      <c r="G43" s="8">
        <v>1022</v>
      </c>
      <c r="H43" s="8">
        <v>1035</v>
      </c>
      <c r="I43" s="8">
        <v>1048</v>
      </c>
      <c r="J43" s="8">
        <v>1055</v>
      </c>
      <c r="K43" s="8">
        <v>1056</v>
      </c>
      <c r="L43" s="8">
        <v>1058</v>
      </c>
    </row>
    <row r="44" spans="2:12" ht="34.5">
      <c r="B44" s="3" t="s">
        <v>175</v>
      </c>
      <c r="C44" s="4"/>
      <c r="D44" s="8"/>
      <c r="E44" s="8"/>
      <c r="F44" s="8"/>
      <c r="G44" s="8"/>
      <c r="H44" s="8"/>
      <c r="I44" s="8"/>
      <c r="J44" s="8"/>
      <c r="K44" s="8"/>
      <c r="L44" s="8"/>
    </row>
    <row r="45" spans="2:12" ht="18">
      <c r="B45" s="6" t="s">
        <v>31</v>
      </c>
      <c r="C45" s="4" t="s">
        <v>30</v>
      </c>
      <c r="D45" s="8">
        <v>0.07</v>
      </c>
      <c r="E45" s="8">
        <v>0.07</v>
      </c>
      <c r="F45" s="8">
        <v>0.07</v>
      </c>
      <c r="G45" s="8">
        <v>0.07</v>
      </c>
      <c r="H45" s="8">
        <v>0.08</v>
      </c>
      <c r="I45" s="8">
        <v>0.07</v>
      </c>
      <c r="J45" s="8">
        <v>0.08</v>
      </c>
      <c r="K45" s="8">
        <v>0.07</v>
      </c>
      <c r="L45" s="8">
        <v>0.09</v>
      </c>
    </row>
    <row r="46" spans="2:12" ht="18">
      <c r="B46" s="6" t="s">
        <v>32</v>
      </c>
      <c r="C46" s="4" t="s">
        <v>30</v>
      </c>
      <c r="D46" s="8">
        <v>0.06</v>
      </c>
      <c r="E46" s="8">
        <v>0.07</v>
      </c>
      <c r="F46" s="8">
        <v>0.08</v>
      </c>
      <c r="G46" s="8">
        <v>0.08</v>
      </c>
      <c r="H46" s="8">
        <v>0.08</v>
      </c>
      <c r="I46" s="8">
        <v>0.08</v>
      </c>
      <c r="J46" s="8">
        <v>0.09</v>
      </c>
      <c r="K46" s="8">
        <v>0.09</v>
      </c>
      <c r="L46" s="8">
        <v>0.09</v>
      </c>
    </row>
    <row r="47" spans="2:12" ht="18">
      <c r="B47" s="6" t="s">
        <v>33</v>
      </c>
      <c r="C47" s="4" t="s">
        <v>30</v>
      </c>
      <c r="D47" s="8">
        <v>0.03</v>
      </c>
      <c r="E47" s="8">
        <v>0.03</v>
      </c>
      <c r="F47" s="8">
        <v>0.03</v>
      </c>
      <c r="G47" s="8">
        <v>0.03</v>
      </c>
      <c r="H47" s="8">
        <v>0.03</v>
      </c>
      <c r="I47" s="8">
        <v>0.03</v>
      </c>
      <c r="J47" s="8">
        <v>0.03</v>
      </c>
      <c r="K47" s="8">
        <v>0.03</v>
      </c>
      <c r="L47" s="8">
        <v>0.03</v>
      </c>
    </row>
    <row r="48" spans="2:12" ht="18">
      <c r="B48" s="6" t="s">
        <v>34</v>
      </c>
      <c r="C48" s="4" t="s">
        <v>30</v>
      </c>
      <c r="D48" s="8">
        <v>0.04</v>
      </c>
      <c r="E48" s="8">
        <v>0.05</v>
      </c>
      <c r="F48" s="8">
        <v>0.05</v>
      </c>
      <c r="G48" s="8">
        <v>0.05</v>
      </c>
      <c r="H48" s="8">
        <v>0.06</v>
      </c>
      <c r="I48" s="8">
        <v>0.06</v>
      </c>
      <c r="J48" s="8">
        <v>0.06</v>
      </c>
      <c r="K48" s="8">
        <v>0.05</v>
      </c>
      <c r="L48" s="8">
        <v>0.06</v>
      </c>
    </row>
    <row r="49" spans="2:12" ht="18">
      <c r="B49" s="6" t="s">
        <v>35</v>
      </c>
      <c r="C49" s="4" t="s">
        <v>36</v>
      </c>
      <c r="D49" s="8">
        <v>0.02</v>
      </c>
      <c r="E49" s="8">
        <v>0.02</v>
      </c>
      <c r="F49" s="8">
        <v>0.03</v>
      </c>
      <c r="G49" s="8">
        <v>0.02</v>
      </c>
      <c r="H49" s="8">
        <v>0.03</v>
      </c>
      <c r="I49" s="8">
        <v>0.03</v>
      </c>
      <c r="J49" s="8">
        <v>0.03</v>
      </c>
      <c r="K49" s="8">
        <v>0.03</v>
      </c>
      <c r="L49" s="8">
        <v>0.04</v>
      </c>
    </row>
    <row r="50" spans="2:12" ht="18">
      <c r="B50" s="6" t="s">
        <v>37</v>
      </c>
      <c r="C50" s="4" t="s">
        <v>38</v>
      </c>
      <c r="D50" s="8">
        <v>0.02</v>
      </c>
      <c r="E50" s="8">
        <v>0.02</v>
      </c>
      <c r="F50" s="8">
        <v>0.02</v>
      </c>
      <c r="G50" s="8">
        <v>0.02</v>
      </c>
      <c r="H50" s="8">
        <v>0.02</v>
      </c>
      <c r="I50" s="8">
        <v>0.02</v>
      </c>
      <c r="J50" s="8">
        <v>0.02</v>
      </c>
      <c r="K50" s="8">
        <v>0.02</v>
      </c>
      <c r="L50" s="8">
        <v>0.02</v>
      </c>
    </row>
    <row r="51" spans="2:12" ht="18">
      <c r="B51" s="6" t="s">
        <v>40</v>
      </c>
      <c r="C51" s="4" t="s">
        <v>41</v>
      </c>
      <c r="D51" s="8">
        <v>0.01</v>
      </c>
      <c r="E51" s="8">
        <v>0.01</v>
      </c>
      <c r="F51" s="8">
        <v>0.01</v>
      </c>
      <c r="G51" s="8">
        <v>0.01</v>
      </c>
      <c r="H51" s="8">
        <v>0.01</v>
      </c>
      <c r="I51" s="8">
        <v>0.01</v>
      </c>
      <c r="J51" s="8">
        <v>0.01</v>
      </c>
      <c r="K51" s="8">
        <v>0.01</v>
      </c>
      <c r="L51" s="8">
        <v>0.01</v>
      </c>
    </row>
    <row r="52" spans="2:12" ht="18">
      <c r="B52" s="3" t="s">
        <v>176</v>
      </c>
      <c r="C52" s="4"/>
      <c r="D52" s="30"/>
      <c r="E52" s="8"/>
      <c r="F52" s="8"/>
      <c r="G52" s="8"/>
      <c r="H52" s="8"/>
      <c r="I52" s="8"/>
      <c r="J52" s="8"/>
      <c r="K52" s="8"/>
      <c r="L52" s="8"/>
    </row>
    <row r="53" spans="2:12" ht="36">
      <c r="B53" s="6" t="s">
        <v>42</v>
      </c>
      <c r="C53" s="23" t="s">
        <v>44</v>
      </c>
      <c r="D53" s="8">
        <v>0</v>
      </c>
      <c r="E53" s="8">
        <v>47.28</v>
      </c>
      <c r="F53" s="8">
        <v>47.29</v>
      </c>
      <c r="G53" s="8">
        <v>49.2</v>
      </c>
      <c r="H53" s="8">
        <v>54.63</v>
      </c>
      <c r="I53" s="8">
        <v>99</v>
      </c>
      <c r="J53" s="8">
        <v>109.26</v>
      </c>
      <c r="K53" s="8">
        <v>99</v>
      </c>
      <c r="L53" s="8">
        <v>109.26</v>
      </c>
    </row>
    <row r="54" spans="2:12" ht="18">
      <c r="B54" s="25" t="s">
        <v>46</v>
      </c>
      <c r="C54" s="23" t="s">
        <v>47</v>
      </c>
      <c r="D54" s="8">
        <v>0</v>
      </c>
      <c r="E54" s="8">
        <v>1.23</v>
      </c>
      <c r="F54" s="8">
        <v>1.23</v>
      </c>
      <c r="G54" s="8">
        <v>0.33</v>
      </c>
      <c r="H54" s="8">
        <v>0.35</v>
      </c>
      <c r="I54" s="8">
        <v>0.66</v>
      </c>
      <c r="J54" s="8">
        <v>0.7</v>
      </c>
      <c r="K54" s="8">
        <v>0.66</v>
      </c>
      <c r="L54" s="8">
        <v>0.7</v>
      </c>
    </row>
    <row r="55" spans="2:12" ht="18">
      <c r="B55" s="3" t="s">
        <v>49</v>
      </c>
      <c r="C55" s="4"/>
      <c r="D55" s="8"/>
      <c r="E55" s="8"/>
      <c r="F55" s="8"/>
      <c r="G55" s="8"/>
      <c r="H55" s="8"/>
      <c r="I55" s="8"/>
      <c r="J55" s="8"/>
      <c r="K55" s="8"/>
      <c r="L55" s="8"/>
    </row>
    <row r="56" spans="2:12" ht="39.75" customHeight="1">
      <c r="B56" s="6" t="s">
        <v>50</v>
      </c>
      <c r="C56" s="4" t="s">
        <v>51</v>
      </c>
      <c r="D56" s="8">
        <v>111.09</v>
      </c>
      <c r="E56" s="8">
        <v>100.7</v>
      </c>
      <c r="F56" s="8">
        <v>100.1</v>
      </c>
      <c r="G56" s="8">
        <v>111.98</v>
      </c>
      <c r="H56" s="8">
        <v>112.3</v>
      </c>
      <c r="I56" s="8">
        <v>112.02</v>
      </c>
      <c r="J56" s="8">
        <v>114.32</v>
      </c>
      <c r="K56" s="8">
        <v>113.56</v>
      </c>
      <c r="L56" s="8">
        <v>114.93</v>
      </c>
    </row>
    <row r="57" spans="2:12" ht="34.5">
      <c r="B57" s="3" t="s">
        <v>177</v>
      </c>
      <c r="C57" s="4"/>
      <c r="D57" s="8"/>
      <c r="E57" s="8"/>
      <c r="F57" s="8"/>
      <c r="G57" s="8"/>
      <c r="H57" s="8"/>
      <c r="I57" s="8"/>
      <c r="J57" s="8"/>
      <c r="K57" s="8"/>
      <c r="L57" s="8"/>
    </row>
    <row r="58" spans="2:12" ht="40.5" customHeight="1">
      <c r="B58" s="6" t="s">
        <v>159</v>
      </c>
      <c r="C58" s="4" t="s">
        <v>52</v>
      </c>
      <c r="D58" s="8">
        <v>12</v>
      </c>
      <c r="E58" s="8">
        <v>12</v>
      </c>
      <c r="F58" s="8">
        <f>F60+F61</f>
        <v>22</v>
      </c>
      <c r="G58" s="8">
        <f aca="true" t="shared" si="4" ref="G58:L58">G60+G61</f>
        <v>22</v>
      </c>
      <c r="H58" s="8">
        <f t="shared" si="4"/>
        <v>23</v>
      </c>
      <c r="I58" s="8">
        <f t="shared" si="4"/>
        <v>24</v>
      </c>
      <c r="J58" s="8">
        <f t="shared" si="4"/>
        <v>25</v>
      </c>
      <c r="K58" s="8">
        <f t="shared" si="4"/>
        <v>25</v>
      </c>
      <c r="L58" s="8">
        <f t="shared" si="4"/>
        <v>27</v>
      </c>
    </row>
    <row r="59" spans="2:12" ht="36">
      <c r="B59" s="6" t="s">
        <v>53</v>
      </c>
      <c r="C59" s="4"/>
      <c r="D59" s="8"/>
      <c r="E59" s="8"/>
      <c r="F59" s="8"/>
      <c r="G59" s="8"/>
      <c r="H59" s="8"/>
      <c r="I59" s="8"/>
      <c r="J59" s="8"/>
      <c r="K59" s="8"/>
      <c r="L59" s="8"/>
    </row>
    <row r="60" spans="2:12" ht="18">
      <c r="B60" s="6" t="s">
        <v>158</v>
      </c>
      <c r="C60" s="4" t="s">
        <v>52</v>
      </c>
      <c r="D60" s="8">
        <v>10</v>
      </c>
      <c r="E60" s="8">
        <v>10</v>
      </c>
      <c r="F60" s="8">
        <v>19</v>
      </c>
      <c r="G60" s="8">
        <v>19</v>
      </c>
      <c r="H60" s="8">
        <v>20</v>
      </c>
      <c r="I60" s="8">
        <v>20</v>
      </c>
      <c r="J60" s="8">
        <v>21</v>
      </c>
      <c r="K60" s="8">
        <v>21</v>
      </c>
      <c r="L60" s="8">
        <v>22</v>
      </c>
    </row>
    <row r="61" spans="2:12" ht="18">
      <c r="B61" s="6" t="s">
        <v>54</v>
      </c>
      <c r="C61" s="23" t="s">
        <v>52</v>
      </c>
      <c r="D61" s="8">
        <v>2</v>
      </c>
      <c r="E61" s="8">
        <v>2</v>
      </c>
      <c r="F61" s="8">
        <v>3</v>
      </c>
      <c r="G61" s="8">
        <v>3</v>
      </c>
      <c r="H61" s="8">
        <v>3</v>
      </c>
      <c r="I61" s="8">
        <v>4</v>
      </c>
      <c r="J61" s="8">
        <v>4</v>
      </c>
      <c r="K61" s="8">
        <v>4</v>
      </c>
      <c r="L61" s="8">
        <v>5</v>
      </c>
    </row>
    <row r="62" spans="2:12" ht="54">
      <c r="B62" s="6" t="s">
        <v>152</v>
      </c>
      <c r="C62" s="23" t="s">
        <v>56</v>
      </c>
      <c r="D62" s="8">
        <f>D64+D65</f>
        <v>0.10400000000000001</v>
      </c>
      <c r="E62" s="8">
        <f>E64+E65</f>
        <v>0.10400000000000001</v>
      </c>
      <c r="F62" s="8">
        <v>0.13</v>
      </c>
      <c r="G62" s="8">
        <v>0.13</v>
      </c>
      <c r="H62" s="8">
        <v>0.14</v>
      </c>
      <c r="I62" s="8">
        <v>0.14</v>
      </c>
      <c r="J62" s="8">
        <v>0.15</v>
      </c>
      <c r="K62" s="8">
        <v>0.15</v>
      </c>
      <c r="L62" s="8">
        <v>0.16</v>
      </c>
    </row>
    <row r="63" spans="2:12" ht="36">
      <c r="B63" s="6" t="s">
        <v>53</v>
      </c>
      <c r="C63" s="26"/>
      <c r="D63" s="8"/>
      <c r="E63" s="8"/>
      <c r="F63" s="8"/>
      <c r="G63" s="8"/>
      <c r="H63" s="8"/>
      <c r="I63" s="8"/>
      <c r="J63" s="8"/>
      <c r="K63" s="8"/>
      <c r="L63" s="8"/>
    </row>
    <row r="64" spans="2:12" ht="54">
      <c r="B64" s="19" t="s">
        <v>55</v>
      </c>
      <c r="C64" s="23" t="s">
        <v>56</v>
      </c>
      <c r="D64" s="31">
        <v>0.081</v>
      </c>
      <c r="E64" s="31">
        <v>0.081</v>
      </c>
      <c r="F64" s="31">
        <v>0.084</v>
      </c>
      <c r="G64" s="31">
        <v>0.085</v>
      </c>
      <c r="H64" s="31">
        <v>0.087</v>
      </c>
      <c r="I64" s="31">
        <v>0.088</v>
      </c>
      <c r="J64" s="31">
        <v>0.09</v>
      </c>
      <c r="K64" s="31">
        <v>0.091</v>
      </c>
      <c r="L64" s="31">
        <v>0.092</v>
      </c>
    </row>
    <row r="65" spans="2:12" ht="18">
      <c r="B65" s="6" t="s">
        <v>54</v>
      </c>
      <c r="C65" s="4" t="s">
        <v>56</v>
      </c>
      <c r="D65" s="24">
        <v>0.023</v>
      </c>
      <c r="E65" s="24">
        <v>0.023</v>
      </c>
      <c r="F65" s="24">
        <v>0.023</v>
      </c>
      <c r="G65" s="24">
        <v>0.024</v>
      </c>
      <c r="H65" s="24">
        <v>0.025</v>
      </c>
      <c r="I65" s="24">
        <v>0.024</v>
      </c>
      <c r="J65" s="24">
        <v>0.026</v>
      </c>
      <c r="K65" s="24">
        <v>0.026</v>
      </c>
      <c r="L65" s="24">
        <v>0.027</v>
      </c>
    </row>
    <row r="66" spans="2:12" ht="18">
      <c r="B66" s="3" t="s">
        <v>178</v>
      </c>
      <c r="C66" s="4"/>
      <c r="D66" s="8"/>
      <c r="E66" s="8"/>
      <c r="F66" s="8"/>
      <c r="G66" s="8"/>
      <c r="H66" s="8"/>
      <c r="I66" s="8"/>
      <c r="J66" s="8"/>
      <c r="K66" s="8"/>
      <c r="L66" s="8"/>
    </row>
    <row r="67" spans="2:12" ht="36">
      <c r="B67" s="25" t="s">
        <v>57</v>
      </c>
      <c r="C67" s="4" t="s">
        <v>44</v>
      </c>
      <c r="D67" s="8">
        <v>9.126</v>
      </c>
      <c r="E67" s="8">
        <v>2.33</v>
      </c>
      <c r="F67" s="8">
        <v>2.63</v>
      </c>
      <c r="G67" s="8">
        <v>2.64</v>
      </c>
      <c r="H67" s="8">
        <v>2.7</v>
      </c>
      <c r="I67" s="8">
        <v>2.95</v>
      </c>
      <c r="J67" s="8">
        <v>2.99</v>
      </c>
      <c r="K67" s="8">
        <v>3.2</v>
      </c>
      <c r="L67" s="8">
        <v>3.43</v>
      </c>
    </row>
    <row r="68" spans="2:12" ht="36">
      <c r="B68" s="25" t="s">
        <v>58</v>
      </c>
      <c r="C68" s="4" t="s">
        <v>45</v>
      </c>
      <c r="D68" s="8">
        <v>100</v>
      </c>
      <c r="E68" s="8">
        <f>E67/D67/E69*10000</f>
        <v>23.231527396152583</v>
      </c>
      <c r="F68" s="8">
        <f>F67/E67/F69*10000</f>
        <v>107.19424167206714</v>
      </c>
      <c r="G68" s="8">
        <f>G67/E67/G69*10000</f>
        <v>108.52942627398747</v>
      </c>
      <c r="H68" s="8">
        <f>H67/E67/H69*10000</f>
        <v>108.400213588569</v>
      </c>
      <c r="I68" s="8">
        <f>I67/G67/I69*10000</f>
        <v>108.91074487565716</v>
      </c>
      <c r="J68" s="8">
        <f>J67/H67/J69*10000</f>
        <v>105.87068904468522</v>
      </c>
      <c r="K68" s="8">
        <f>K67/I67/K69*10000</f>
        <v>104.5034453479638</v>
      </c>
      <c r="L68" s="8">
        <f>L67/J67/L69*10000</f>
        <v>111.48272017837235</v>
      </c>
    </row>
    <row r="69" spans="2:15" ht="18">
      <c r="B69" s="25" t="s">
        <v>185</v>
      </c>
      <c r="C69" s="4" t="s">
        <v>156</v>
      </c>
      <c r="D69" s="24">
        <v>100.18</v>
      </c>
      <c r="E69" s="24">
        <v>109.9</v>
      </c>
      <c r="F69" s="12">
        <v>105.3</v>
      </c>
      <c r="G69" s="12">
        <v>104.4</v>
      </c>
      <c r="H69" s="12">
        <v>106.9</v>
      </c>
      <c r="I69" s="12">
        <v>102.6</v>
      </c>
      <c r="J69" s="12">
        <v>104.6</v>
      </c>
      <c r="K69" s="12">
        <v>103.8</v>
      </c>
      <c r="L69" s="12">
        <v>102.9</v>
      </c>
      <c r="M69" s="12"/>
      <c r="N69" s="12"/>
      <c r="O69" s="12"/>
    </row>
    <row r="70" spans="2:12" ht="18">
      <c r="B70" s="9" t="s">
        <v>179</v>
      </c>
      <c r="C70" s="4"/>
      <c r="D70" s="8"/>
      <c r="E70" s="8"/>
      <c r="F70" s="8"/>
      <c r="G70" s="8"/>
      <c r="H70" s="8"/>
      <c r="I70" s="8"/>
      <c r="J70" s="8"/>
      <c r="K70" s="8"/>
      <c r="L70" s="8"/>
    </row>
    <row r="71" spans="2:12" ht="57.75" customHeight="1">
      <c r="B71" s="14" t="s">
        <v>153</v>
      </c>
      <c r="C71" s="15" t="s">
        <v>20</v>
      </c>
      <c r="D71" s="8">
        <f aca="true" t="shared" si="5" ref="D71:L71">D72+D83</f>
        <v>454.714</v>
      </c>
      <c r="E71" s="8">
        <f t="shared" si="5"/>
        <v>546.41</v>
      </c>
      <c r="F71" s="8">
        <f t="shared" si="5"/>
        <v>380.56000000000006</v>
      </c>
      <c r="G71" s="8">
        <f t="shared" si="5"/>
        <v>432.63800000000003</v>
      </c>
      <c r="H71" s="8">
        <f>H72+H83</f>
        <v>441.29076000000003</v>
      </c>
      <c r="I71" s="8">
        <f t="shared" si="5"/>
        <v>415.077197</v>
      </c>
      <c r="J71" s="8">
        <f t="shared" si="5"/>
        <v>423.37874094</v>
      </c>
      <c r="K71" s="8">
        <f t="shared" si="5"/>
        <v>427.160204122</v>
      </c>
      <c r="L71" s="8">
        <f t="shared" si="5"/>
        <v>435.70340820444005</v>
      </c>
    </row>
    <row r="72" spans="2:12" ht="18">
      <c r="B72" s="16" t="s">
        <v>151</v>
      </c>
      <c r="C72" s="17" t="s">
        <v>59</v>
      </c>
      <c r="D72" s="8">
        <f>D75+D76+D77+D79+D81+D82+D78</f>
        <v>63.793000000000006</v>
      </c>
      <c r="E72" s="8">
        <f>E75+E76+E77+E79+E81+E82+E78</f>
        <v>83.63999999999999</v>
      </c>
      <c r="F72" s="8">
        <f>F75+F76+F77+F78+F79+F80+F81+F82</f>
        <v>83.39000000000001</v>
      </c>
      <c r="G72" s="8">
        <f>G73+G82</f>
        <v>87.84700000000001</v>
      </c>
      <c r="H72" s="8">
        <f>G72*1.02</f>
        <v>89.60394000000001</v>
      </c>
      <c r="I72" s="8">
        <f>G72*1.051</f>
        <v>92.327197</v>
      </c>
      <c r="J72" s="8">
        <f aca="true" t="shared" si="6" ref="J72:J79">I72*1.02</f>
        <v>94.17374094</v>
      </c>
      <c r="K72" s="8">
        <f>I72*1.026</f>
        <v>94.727704122</v>
      </c>
      <c r="L72" s="8">
        <f aca="true" t="shared" si="7" ref="L72:L101">K72*1.02</f>
        <v>96.62225820444</v>
      </c>
    </row>
    <row r="73" spans="2:16" ht="18">
      <c r="B73" s="18" t="s">
        <v>154</v>
      </c>
      <c r="C73" s="17" t="s">
        <v>59</v>
      </c>
      <c r="D73" s="8">
        <f>D74+D77+D78+D79+D81</f>
        <v>45.31400000000001</v>
      </c>
      <c r="E73" s="8">
        <f>E74+E77+E78+E79+E81</f>
        <v>65.71000000000001</v>
      </c>
      <c r="F73" s="8">
        <f>F74+F77+F78+F79+F81+F80</f>
        <v>58.720000000000006</v>
      </c>
      <c r="G73" s="8">
        <f aca="true" t="shared" si="8" ref="G73:L73">G74+G77+G78+G79+G81+G80</f>
        <v>67.117</v>
      </c>
      <c r="H73" s="8">
        <f t="shared" si="8"/>
        <v>68.45934000000003</v>
      </c>
      <c r="I73" s="8">
        <f t="shared" si="8"/>
        <v>71.45689999999998</v>
      </c>
      <c r="J73" s="8">
        <f t="shared" si="8"/>
        <v>72.88603799999999</v>
      </c>
      <c r="K73" s="8">
        <f t="shared" si="8"/>
        <v>74.17609256</v>
      </c>
      <c r="L73" s="8">
        <f t="shared" si="8"/>
        <v>75.6596144112</v>
      </c>
      <c r="P73" s="11"/>
    </row>
    <row r="74" spans="2:12" ht="18">
      <c r="B74" s="16" t="s">
        <v>26</v>
      </c>
      <c r="C74" s="17"/>
      <c r="D74" s="8">
        <f>D75+D76</f>
        <v>34.319</v>
      </c>
      <c r="E74" s="8">
        <f>E75+E76</f>
        <v>52.25</v>
      </c>
      <c r="F74" s="8">
        <f>F75+F76</f>
        <v>41.830000000000005</v>
      </c>
      <c r="G74" s="8">
        <f>G75+G76</f>
        <v>52.65</v>
      </c>
      <c r="H74" s="8">
        <f aca="true" t="shared" si="9" ref="H74:H79">G74*1.02</f>
        <v>53.703</v>
      </c>
      <c r="I74" s="8">
        <f>G74*1.051</f>
        <v>55.33514999999999</v>
      </c>
      <c r="J74" s="8">
        <f t="shared" si="6"/>
        <v>56.441852999999995</v>
      </c>
      <c r="K74" s="8">
        <f>J74*1.02</f>
        <v>57.57069006</v>
      </c>
      <c r="L74" s="8">
        <f t="shared" si="7"/>
        <v>58.7221038612</v>
      </c>
    </row>
    <row r="75" spans="2:12" ht="18">
      <c r="B75" s="16" t="s">
        <v>1</v>
      </c>
      <c r="C75" s="17" t="s">
        <v>59</v>
      </c>
      <c r="D75" s="8">
        <v>0.27</v>
      </c>
      <c r="E75" s="8">
        <v>0.26</v>
      </c>
      <c r="F75" s="8">
        <v>0.27</v>
      </c>
      <c r="G75" s="8">
        <v>0.65</v>
      </c>
      <c r="H75" s="8">
        <f t="shared" si="9"/>
        <v>0.663</v>
      </c>
      <c r="I75" s="8">
        <v>0.65</v>
      </c>
      <c r="J75" s="8">
        <f t="shared" si="6"/>
        <v>0.663</v>
      </c>
      <c r="K75" s="8">
        <f aca="true" t="shared" si="10" ref="K75:K83">I75*1.03</f>
        <v>0.6695000000000001</v>
      </c>
      <c r="L75" s="8">
        <f t="shared" si="7"/>
        <v>0.6828900000000001</v>
      </c>
    </row>
    <row r="76" spans="2:12" ht="18">
      <c r="B76" s="16" t="s">
        <v>2</v>
      </c>
      <c r="C76" s="17" t="s">
        <v>59</v>
      </c>
      <c r="D76" s="8">
        <v>34.049</v>
      </c>
      <c r="E76" s="8">
        <v>51.99</v>
      </c>
      <c r="F76" s="8">
        <v>41.56</v>
      </c>
      <c r="G76" s="8">
        <v>52</v>
      </c>
      <c r="H76" s="8">
        <f t="shared" si="9"/>
        <v>53.04</v>
      </c>
      <c r="I76" s="8">
        <v>54</v>
      </c>
      <c r="J76" s="8">
        <f>I76*1.02</f>
        <v>55.08</v>
      </c>
      <c r="K76" s="8">
        <f t="shared" si="10"/>
        <v>55.620000000000005</v>
      </c>
      <c r="L76" s="8">
        <f t="shared" si="7"/>
        <v>56.732400000000005</v>
      </c>
    </row>
    <row r="77" spans="2:12" ht="18">
      <c r="B77" s="16" t="s">
        <v>43</v>
      </c>
      <c r="C77" s="17" t="s">
        <v>59</v>
      </c>
      <c r="D77" s="8">
        <v>3.068</v>
      </c>
      <c r="E77" s="8">
        <v>4.11</v>
      </c>
      <c r="F77" s="8">
        <v>2.99</v>
      </c>
      <c r="G77" s="8">
        <v>2.947</v>
      </c>
      <c r="H77" s="8">
        <f t="shared" si="9"/>
        <v>3.0059400000000003</v>
      </c>
      <c r="I77" s="8">
        <v>3.318</v>
      </c>
      <c r="J77" s="8">
        <f t="shared" si="6"/>
        <v>3.38436</v>
      </c>
      <c r="K77" s="8">
        <f t="shared" si="10"/>
        <v>3.4175400000000002</v>
      </c>
      <c r="L77" s="8">
        <f t="shared" si="7"/>
        <v>3.4858908000000004</v>
      </c>
    </row>
    <row r="78" spans="2:12" ht="18" customHeight="1">
      <c r="B78" s="16" t="s">
        <v>3</v>
      </c>
      <c r="C78" s="17" t="s">
        <v>59</v>
      </c>
      <c r="D78" s="8">
        <v>4.98</v>
      </c>
      <c r="E78" s="8">
        <v>7.25</v>
      </c>
      <c r="F78" s="8">
        <v>9.5</v>
      </c>
      <c r="G78" s="8">
        <v>7.7</v>
      </c>
      <c r="H78" s="8">
        <f t="shared" si="9"/>
        <v>7.854</v>
      </c>
      <c r="I78" s="8">
        <v>8.7</v>
      </c>
      <c r="J78" s="8">
        <f t="shared" si="6"/>
        <v>8.873999999999999</v>
      </c>
      <c r="K78" s="8">
        <f t="shared" si="10"/>
        <v>8.961</v>
      </c>
      <c r="L78" s="8">
        <f t="shared" si="7"/>
        <v>9.140220000000001</v>
      </c>
    </row>
    <row r="79" spans="2:12" ht="18">
      <c r="B79" s="16" t="s">
        <v>4</v>
      </c>
      <c r="C79" s="17" t="s">
        <v>59</v>
      </c>
      <c r="D79" s="8">
        <v>0.472</v>
      </c>
      <c r="E79" s="8">
        <v>0.48</v>
      </c>
      <c r="F79" s="8">
        <v>0.55</v>
      </c>
      <c r="G79" s="8">
        <v>0.57</v>
      </c>
      <c r="H79" s="8">
        <f t="shared" si="9"/>
        <v>0.5813999999999999</v>
      </c>
      <c r="I79" s="8">
        <v>0.6</v>
      </c>
      <c r="J79" s="8">
        <f t="shared" si="6"/>
        <v>0.612</v>
      </c>
      <c r="K79" s="8">
        <f t="shared" si="10"/>
        <v>0.618</v>
      </c>
      <c r="L79" s="8">
        <f t="shared" si="7"/>
        <v>0.63036</v>
      </c>
    </row>
    <row r="80" spans="2:12" ht="18">
      <c r="B80" s="16" t="s">
        <v>191</v>
      </c>
      <c r="C80" s="17" t="s">
        <v>59</v>
      </c>
      <c r="D80" s="8">
        <v>0</v>
      </c>
      <c r="E80" s="8">
        <v>0</v>
      </c>
      <c r="F80" s="8">
        <v>1.35</v>
      </c>
      <c r="G80" s="8">
        <v>1.25</v>
      </c>
      <c r="H80" s="8">
        <f>G80*1.02</f>
        <v>1.275</v>
      </c>
      <c r="I80" s="8">
        <f>G80*1.043</f>
        <v>1.30375</v>
      </c>
      <c r="J80" s="8">
        <f>I80*1.02</f>
        <v>1.329825</v>
      </c>
      <c r="K80" s="8">
        <f t="shared" si="10"/>
        <v>1.3428625</v>
      </c>
      <c r="L80" s="8">
        <f>K80*1.02</f>
        <v>1.36971975</v>
      </c>
    </row>
    <row r="81" spans="2:12" ht="18">
      <c r="B81" s="16" t="s">
        <v>5</v>
      </c>
      <c r="C81" s="17" t="s">
        <v>59</v>
      </c>
      <c r="D81" s="8">
        <v>2.475</v>
      </c>
      <c r="E81" s="8">
        <v>1.62</v>
      </c>
      <c r="F81" s="8">
        <v>2.5</v>
      </c>
      <c r="G81" s="8">
        <v>2</v>
      </c>
      <c r="H81" s="8">
        <f>G81*1.02</f>
        <v>2.04</v>
      </c>
      <c r="I81" s="8">
        <v>2.2</v>
      </c>
      <c r="J81" s="8">
        <f>I81*1.02</f>
        <v>2.244</v>
      </c>
      <c r="K81" s="8">
        <f t="shared" si="10"/>
        <v>2.2660000000000005</v>
      </c>
      <c r="L81" s="8">
        <f t="shared" si="7"/>
        <v>2.3113200000000007</v>
      </c>
    </row>
    <row r="82" spans="2:12" ht="18">
      <c r="B82" s="10" t="s">
        <v>6</v>
      </c>
      <c r="C82" s="15" t="s">
        <v>59</v>
      </c>
      <c r="D82" s="8">
        <f>23.459-4.98</f>
        <v>18.479</v>
      </c>
      <c r="E82" s="8">
        <v>17.93</v>
      </c>
      <c r="F82" s="8">
        <v>24.67</v>
      </c>
      <c r="G82" s="8">
        <v>20.73</v>
      </c>
      <c r="H82" s="8">
        <f>G82*1.02</f>
        <v>21.1446</v>
      </c>
      <c r="I82" s="8">
        <v>20.665</v>
      </c>
      <c r="J82" s="8">
        <f>I82*1.02</f>
        <v>21.0783</v>
      </c>
      <c r="K82" s="8">
        <f t="shared" si="10"/>
        <v>21.28495</v>
      </c>
      <c r="L82" s="8">
        <f t="shared" si="7"/>
        <v>21.710649</v>
      </c>
    </row>
    <row r="83" spans="2:12" ht="18">
      <c r="B83" s="10" t="s">
        <v>121</v>
      </c>
      <c r="C83" s="15" t="s">
        <v>59</v>
      </c>
      <c r="D83" s="8">
        <v>390.921</v>
      </c>
      <c r="E83" s="8">
        <v>462.77</v>
      </c>
      <c r="F83" s="8">
        <v>297.17</v>
      </c>
      <c r="G83" s="8">
        <f>G85+G86+G87</f>
        <v>344.791</v>
      </c>
      <c r="H83" s="8">
        <f>G83*1.02</f>
        <v>351.68682</v>
      </c>
      <c r="I83" s="8">
        <f>I85+I86+I87</f>
        <v>322.75</v>
      </c>
      <c r="J83" s="8">
        <f>I83*1.02</f>
        <v>329.205</v>
      </c>
      <c r="K83" s="8">
        <f t="shared" si="10"/>
        <v>332.4325</v>
      </c>
      <c r="L83" s="8">
        <f t="shared" si="7"/>
        <v>339.08115000000004</v>
      </c>
    </row>
    <row r="84" spans="2:12" ht="18">
      <c r="B84" s="19" t="s">
        <v>26</v>
      </c>
      <c r="C84" s="15"/>
      <c r="D84" s="8"/>
      <c r="E84" s="8"/>
      <c r="F84" s="8"/>
      <c r="G84" s="8"/>
      <c r="H84" s="8"/>
      <c r="I84" s="8"/>
      <c r="J84" s="8"/>
      <c r="K84" s="8"/>
      <c r="L84" s="8"/>
    </row>
    <row r="85" spans="2:12" ht="18">
      <c r="B85" s="19" t="s">
        <v>161</v>
      </c>
      <c r="C85" s="15" t="s">
        <v>59</v>
      </c>
      <c r="D85" s="8">
        <v>154.683</v>
      </c>
      <c r="E85" s="8">
        <v>154.91</v>
      </c>
      <c r="F85" s="8">
        <v>53.192</v>
      </c>
      <c r="G85" s="8">
        <v>100.463</v>
      </c>
      <c r="H85" s="8">
        <f>G85*1.02</f>
        <v>102.47225999999999</v>
      </c>
      <c r="I85" s="8">
        <v>98.644</v>
      </c>
      <c r="J85" s="8">
        <f>I85*1.02</f>
        <v>100.61688000000001</v>
      </c>
      <c r="K85" s="8">
        <v>73.354</v>
      </c>
      <c r="L85" s="8">
        <f t="shared" si="7"/>
        <v>74.82108</v>
      </c>
    </row>
    <row r="86" spans="2:12" ht="18">
      <c r="B86" s="19" t="s">
        <v>162</v>
      </c>
      <c r="C86" s="15" t="s">
        <v>59</v>
      </c>
      <c r="D86" s="8">
        <v>158.065</v>
      </c>
      <c r="E86" s="8">
        <v>165.78</v>
      </c>
      <c r="F86" s="8">
        <v>173.68</v>
      </c>
      <c r="G86" s="8">
        <v>185.479</v>
      </c>
      <c r="H86" s="8">
        <f>G86*1.02</f>
        <v>189.18858000000003</v>
      </c>
      <c r="I86" s="8">
        <v>179.957</v>
      </c>
      <c r="J86" s="8">
        <f>I86*1.02</f>
        <v>183.55614</v>
      </c>
      <c r="K86" s="8">
        <v>178.317</v>
      </c>
      <c r="L86" s="8">
        <f t="shared" si="7"/>
        <v>181.88334</v>
      </c>
    </row>
    <row r="87" spans="2:12" ht="18">
      <c r="B87" s="19" t="s">
        <v>163</v>
      </c>
      <c r="C87" s="15" t="s">
        <v>59</v>
      </c>
      <c r="D87" s="8">
        <v>62.859</v>
      </c>
      <c r="E87" s="8">
        <v>142.16</v>
      </c>
      <c r="F87" s="8">
        <v>69.99</v>
      </c>
      <c r="G87" s="8">
        <v>58.849</v>
      </c>
      <c r="H87" s="8">
        <f>G87*1.02</f>
        <v>60.02598</v>
      </c>
      <c r="I87" s="8">
        <v>44.149</v>
      </c>
      <c r="J87" s="8">
        <f>I87*1.02</f>
        <v>45.031980000000004</v>
      </c>
      <c r="K87" s="8">
        <v>43.595</v>
      </c>
      <c r="L87" s="8">
        <f t="shared" si="7"/>
        <v>44.4669</v>
      </c>
    </row>
    <row r="88" spans="2:12" ht="18">
      <c r="B88" s="19" t="s">
        <v>26</v>
      </c>
      <c r="C88" s="20"/>
      <c r="D88" s="8"/>
      <c r="E88" s="8"/>
      <c r="F88" s="8"/>
      <c r="G88" s="8"/>
      <c r="H88" s="8"/>
      <c r="I88" s="8"/>
      <c r="J88" s="8"/>
      <c r="K88" s="8"/>
      <c r="L88" s="8"/>
    </row>
    <row r="89" spans="2:12" ht="18">
      <c r="B89" s="19" t="s">
        <v>122</v>
      </c>
      <c r="C89" s="15" t="s">
        <v>59</v>
      </c>
      <c r="D89" s="8">
        <v>57.76</v>
      </c>
      <c r="E89" s="8">
        <v>59.27</v>
      </c>
      <c r="F89" s="8">
        <v>65.9</v>
      </c>
      <c r="G89" s="8">
        <v>58.249</v>
      </c>
      <c r="H89" s="8">
        <f>G89*1.02</f>
        <v>59.41398</v>
      </c>
      <c r="I89" s="8">
        <v>44.149</v>
      </c>
      <c r="J89" s="8">
        <f aca="true" t="shared" si="11" ref="J89:J96">I89*1.02</f>
        <v>45.031980000000004</v>
      </c>
      <c r="K89" s="8">
        <f>I89*1.03</f>
        <v>45.47347</v>
      </c>
      <c r="L89" s="8">
        <f t="shared" si="7"/>
        <v>46.3829394</v>
      </c>
    </row>
    <row r="90" spans="2:12" ht="18">
      <c r="B90" s="14" t="s">
        <v>155</v>
      </c>
      <c r="C90" s="15" t="s">
        <v>59</v>
      </c>
      <c r="D90" s="8">
        <f>D91</f>
        <v>465.77299999999997</v>
      </c>
      <c r="E90" s="8">
        <f>E92+E93+E94+E95+E96+E97+E98+E99+E100</f>
        <v>530.4130000000001</v>
      </c>
      <c r="F90" s="8">
        <f>F92+F93+F94+F95+F96+F97+F98+F99+F100</f>
        <v>398.615</v>
      </c>
      <c r="G90" s="8">
        <f aca="true" t="shared" si="12" ref="G90:L90">G92+G93+G94+G95+G96+G97+G98+G99+G100</f>
        <v>432.63599999999997</v>
      </c>
      <c r="H90" s="8">
        <f t="shared" si="12"/>
        <v>441.29316000000006</v>
      </c>
      <c r="I90" s="8">
        <f t="shared" si="12"/>
        <v>415.07300000000004</v>
      </c>
      <c r="J90" s="8">
        <f t="shared" si="12"/>
        <v>423.37446</v>
      </c>
      <c r="K90" s="8">
        <f t="shared" si="12"/>
        <v>427.15700000000004</v>
      </c>
      <c r="L90" s="8">
        <f t="shared" si="12"/>
        <v>435.70014</v>
      </c>
    </row>
    <row r="91" spans="2:12" ht="18">
      <c r="B91" s="21" t="s">
        <v>0</v>
      </c>
      <c r="C91" s="17"/>
      <c r="D91" s="8">
        <f>D92+D93+D94+D95+D96+D97+D98+D99+D100</f>
        <v>465.77299999999997</v>
      </c>
      <c r="E91" s="8">
        <v>530.41</v>
      </c>
      <c r="F91" s="8">
        <f>F92+F93+F94+F95+F96+F97+F98+F99+F100</f>
        <v>398.615</v>
      </c>
      <c r="G91" s="8">
        <f>G92+G93+G94+G95+G96+G97+G98+G99+G100</f>
        <v>432.63599999999997</v>
      </c>
      <c r="H91" s="8">
        <f>H92+H93+H94+H94+H95+H96+H97+H98+H99+H100</f>
        <v>446.8215600000001</v>
      </c>
      <c r="I91" s="8">
        <f>G91*1.043</f>
        <v>451.23934799999995</v>
      </c>
      <c r="J91" s="8">
        <f>I91*1.02</f>
        <v>460.26413496</v>
      </c>
      <c r="K91" s="8">
        <f>I91*1.03</f>
        <v>464.77652843999994</v>
      </c>
      <c r="L91" s="8">
        <f>K91*1.02</f>
        <v>474.07205900879995</v>
      </c>
    </row>
    <row r="92" spans="2:12" ht="18">
      <c r="B92" s="16" t="s">
        <v>123</v>
      </c>
      <c r="C92" s="17" t="s">
        <v>59</v>
      </c>
      <c r="D92" s="8">
        <v>79.088</v>
      </c>
      <c r="E92" s="8">
        <v>75.39</v>
      </c>
      <c r="F92" s="8">
        <v>79.71</v>
      </c>
      <c r="G92" s="8">
        <v>93.227</v>
      </c>
      <c r="H92" s="8">
        <v>94</v>
      </c>
      <c r="I92" s="8">
        <v>85.8</v>
      </c>
      <c r="J92" s="8">
        <f t="shared" si="11"/>
        <v>87.516</v>
      </c>
      <c r="K92" s="8">
        <v>88.8</v>
      </c>
      <c r="L92" s="8">
        <f t="shared" si="7"/>
        <v>90.576</v>
      </c>
    </row>
    <row r="93" spans="2:12" ht="18">
      <c r="B93" s="16" t="s">
        <v>124</v>
      </c>
      <c r="C93" s="17" t="s">
        <v>59</v>
      </c>
      <c r="D93" s="8">
        <v>0.386</v>
      </c>
      <c r="E93" s="8">
        <v>0.36</v>
      </c>
      <c r="F93" s="8">
        <v>0.4</v>
      </c>
      <c r="G93" s="8">
        <v>0.422</v>
      </c>
      <c r="H93" s="8">
        <f aca="true" t="shared" si="13" ref="H93:H100">G93*1.02</f>
        <v>0.43044</v>
      </c>
      <c r="I93" s="8">
        <v>0.43</v>
      </c>
      <c r="J93" s="8">
        <f t="shared" si="11"/>
        <v>0.4386</v>
      </c>
      <c r="K93" s="8">
        <v>0.44</v>
      </c>
      <c r="L93" s="8">
        <f t="shared" si="7"/>
        <v>0.44880000000000003</v>
      </c>
    </row>
    <row r="94" spans="2:12" ht="36">
      <c r="B94" s="16" t="s">
        <v>125</v>
      </c>
      <c r="C94" s="17" t="s">
        <v>59</v>
      </c>
      <c r="D94" s="8">
        <v>4.867</v>
      </c>
      <c r="E94" s="8">
        <v>5.16</v>
      </c>
      <c r="F94" s="8">
        <v>5.6</v>
      </c>
      <c r="G94" s="8">
        <v>5.42</v>
      </c>
      <c r="H94" s="8">
        <f t="shared" si="13"/>
        <v>5.5284</v>
      </c>
      <c r="I94" s="8">
        <v>5.43</v>
      </c>
      <c r="J94" s="8">
        <f t="shared" si="11"/>
        <v>5.5386</v>
      </c>
      <c r="K94" s="8">
        <v>5.45</v>
      </c>
      <c r="L94" s="8">
        <f t="shared" si="7"/>
        <v>5.559</v>
      </c>
    </row>
    <row r="95" spans="2:12" ht="18">
      <c r="B95" s="16" t="s">
        <v>126</v>
      </c>
      <c r="C95" s="17" t="s">
        <v>59</v>
      </c>
      <c r="D95" s="8">
        <v>11.888</v>
      </c>
      <c r="E95" s="8">
        <v>4.87</v>
      </c>
      <c r="F95" s="8">
        <v>4.39</v>
      </c>
      <c r="G95" s="8">
        <v>4.584</v>
      </c>
      <c r="H95" s="8">
        <f t="shared" si="13"/>
        <v>4.67568</v>
      </c>
      <c r="I95" s="8">
        <v>4.58</v>
      </c>
      <c r="J95" s="8">
        <f t="shared" si="11"/>
        <v>4.6716</v>
      </c>
      <c r="K95" s="8">
        <v>4.58</v>
      </c>
      <c r="L95" s="8">
        <f t="shared" si="7"/>
        <v>4.6716</v>
      </c>
    </row>
    <row r="96" spans="2:12" ht="18">
      <c r="B96" s="16" t="s">
        <v>127</v>
      </c>
      <c r="C96" s="17" t="s">
        <v>59</v>
      </c>
      <c r="D96" s="8">
        <v>108.868</v>
      </c>
      <c r="E96" s="8">
        <v>166.43</v>
      </c>
      <c r="F96" s="8">
        <v>38.33</v>
      </c>
      <c r="G96" s="8">
        <v>42.124</v>
      </c>
      <c r="H96" s="8">
        <f t="shared" si="13"/>
        <v>42.966480000000004</v>
      </c>
      <c r="I96" s="8">
        <v>42.82</v>
      </c>
      <c r="J96" s="8">
        <f t="shared" si="11"/>
        <v>43.6764</v>
      </c>
      <c r="K96" s="8">
        <v>49.98</v>
      </c>
      <c r="L96" s="8">
        <f t="shared" si="7"/>
        <v>50.9796</v>
      </c>
    </row>
    <row r="97" spans="2:12" ht="18">
      <c r="B97" s="16" t="s">
        <v>60</v>
      </c>
      <c r="C97" s="17" t="s">
        <v>59</v>
      </c>
      <c r="D97" s="8">
        <v>203.825</v>
      </c>
      <c r="E97" s="8">
        <v>223.87</v>
      </c>
      <c r="F97" s="8">
        <v>218.23</v>
      </c>
      <c r="G97" s="8">
        <v>229.151</v>
      </c>
      <c r="H97" s="8">
        <v>234.83</v>
      </c>
      <c r="I97" s="8">
        <v>224.245</v>
      </c>
      <c r="J97" s="8">
        <f>I97*1.02</f>
        <v>228.72990000000001</v>
      </c>
      <c r="K97" s="8">
        <v>227.81</v>
      </c>
      <c r="L97" s="8">
        <f t="shared" si="7"/>
        <v>232.36620000000002</v>
      </c>
    </row>
    <row r="98" spans="2:12" ht="18">
      <c r="B98" s="16" t="s">
        <v>128</v>
      </c>
      <c r="C98" s="17" t="s">
        <v>59</v>
      </c>
      <c r="D98" s="8">
        <v>12.572</v>
      </c>
      <c r="E98" s="8">
        <v>12.093</v>
      </c>
      <c r="F98" s="8">
        <v>11.05</v>
      </c>
      <c r="G98" s="8">
        <v>10.857</v>
      </c>
      <c r="H98" s="8">
        <f t="shared" si="13"/>
        <v>11.07414</v>
      </c>
      <c r="I98" s="8">
        <v>10.457</v>
      </c>
      <c r="J98" s="8">
        <f>I98*1.02</f>
        <v>10.66614</v>
      </c>
      <c r="K98" s="8">
        <v>10.457</v>
      </c>
      <c r="L98" s="8">
        <f t="shared" si="7"/>
        <v>10.66614</v>
      </c>
    </row>
    <row r="99" spans="2:12" ht="18">
      <c r="B99" s="16" t="s">
        <v>61</v>
      </c>
      <c r="C99" s="17" t="s">
        <v>59</v>
      </c>
      <c r="D99" s="8">
        <v>42.712</v>
      </c>
      <c r="E99" s="8">
        <v>41.01</v>
      </c>
      <c r="F99" s="8">
        <v>40.155</v>
      </c>
      <c r="G99" s="8">
        <v>46.131</v>
      </c>
      <c r="H99" s="8">
        <f t="shared" si="13"/>
        <v>47.05362</v>
      </c>
      <c r="I99" s="8">
        <v>40.591</v>
      </c>
      <c r="J99" s="8">
        <f>I99*1.02</f>
        <v>41.40282</v>
      </c>
      <c r="K99" s="8">
        <v>38.92</v>
      </c>
      <c r="L99" s="8">
        <f t="shared" si="7"/>
        <v>39.6984</v>
      </c>
    </row>
    <row r="100" spans="2:12" ht="18">
      <c r="B100" s="16" t="s">
        <v>129</v>
      </c>
      <c r="C100" s="17" t="s">
        <v>59</v>
      </c>
      <c r="D100" s="8">
        <v>1.567</v>
      </c>
      <c r="E100" s="8">
        <v>1.23</v>
      </c>
      <c r="F100" s="8">
        <v>0.75</v>
      </c>
      <c r="G100" s="8">
        <v>0.72</v>
      </c>
      <c r="H100" s="8">
        <f t="shared" si="13"/>
        <v>0.7343999999999999</v>
      </c>
      <c r="I100" s="8">
        <v>0.72</v>
      </c>
      <c r="J100" s="8">
        <f>I100*1.02</f>
        <v>0.7343999999999999</v>
      </c>
      <c r="K100" s="8">
        <v>0.72</v>
      </c>
      <c r="L100" s="8">
        <f t="shared" si="7"/>
        <v>0.7343999999999999</v>
      </c>
    </row>
    <row r="101" spans="2:12" ht="36">
      <c r="B101" s="22" t="s">
        <v>62</v>
      </c>
      <c r="C101" s="15" t="s">
        <v>59</v>
      </c>
      <c r="D101" s="8">
        <f>D71-D90</f>
        <v>-11.058999999999969</v>
      </c>
      <c r="E101" s="8">
        <f>E71-E90</f>
        <v>15.996999999999844</v>
      </c>
      <c r="F101" s="8">
        <f>F71-F90</f>
        <v>-18.05499999999995</v>
      </c>
      <c r="G101" s="8">
        <f>G71-G90</f>
        <v>0.002000000000066393</v>
      </c>
      <c r="H101" s="8">
        <f>H90-H71</f>
        <v>0.0024000000000228283</v>
      </c>
      <c r="I101" s="8">
        <f>I90-I71</f>
        <v>-0.0041969999999764696</v>
      </c>
      <c r="J101" s="8">
        <f>I101*1.02</f>
        <v>-0.004280939999975999</v>
      </c>
      <c r="K101" s="8">
        <f>K71-K90</f>
        <v>0.0032041219999427994</v>
      </c>
      <c r="L101" s="8">
        <f t="shared" si="7"/>
        <v>0.0032682044399416554</v>
      </c>
    </row>
    <row r="102" spans="2:12" ht="18">
      <c r="B102" s="3" t="s">
        <v>63</v>
      </c>
      <c r="C102" s="4" t="s">
        <v>59</v>
      </c>
      <c r="D102" s="8">
        <v>1380.1</v>
      </c>
      <c r="E102" s="8">
        <v>1381.56</v>
      </c>
      <c r="F102" s="8">
        <v>1382.65</v>
      </c>
      <c r="G102" s="8">
        <v>1393</v>
      </c>
      <c r="H102" s="8">
        <v>1405.2</v>
      </c>
      <c r="I102" s="8">
        <v>1412.35</v>
      </c>
      <c r="J102" s="8">
        <v>1429.23</v>
      </c>
      <c r="K102" s="8">
        <v>1430.56</v>
      </c>
      <c r="L102" s="8">
        <v>1452.33</v>
      </c>
    </row>
    <row r="103" spans="2:12" ht="18">
      <c r="B103" s="6" t="s">
        <v>26</v>
      </c>
      <c r="C103" s="4"/>
      <c r="D103" s="8"/>
      <c r="E103" s="8"/>
      <c r="F103" s="8"/>
      <c r="G103" s="8"/>
      <c r="H103" s="8"/>
      <c r="I103" s="8"/>
      <c r="J103" s="8"/>
      <c r="K103" s="8"/>
      <c r="L103" s="8"/>
    </row>
    <row r="104" spans="2:12" ht="18">
      <c r="B104" s="6" t="s">
        <v>64</v>
      </c>
      <c r="C104" s="4" t="s">
        <v>59</v>
      </c>
      <c r="D104" s="8">
        <v>1148.32</v>
      </c>
      <c r="E104" s="8">
        <v>1154.55</v>
      </c>
      <c r="F104" s="8">
        <v>1155.23</v>
      </c>
      <c r="G104" s="8">
        <v>1175.63</v>
      </c>
      <c r="H104" s="8">
        <v>1181.69</v>
      </c>
      <c r="I104" s="8">
        <v>1185.36</v>
      </c>
      <c r="J104" s="8">
        <v>1185.99</v>
      </c>
      <c r="K104" s="8">
        <v>1186.32</v>
      </c>
      <c r="L104" s="8">
        <v>1189.4</v>
      </c>
    </row>
    <row r="105" spans="2:12" ht="18">
      <c r="B105" s="6" t="s">
        <v>65</v>
      </c>
      <c r="C105" s="4" t="s">
        <v>59</v>
      </c>
      <c r="D105" s="8">
        <v>116.05</v>
      </c>
      <c r="E105" s="8">
        <v>116.39</v>
      </c>
      <c r="F105" s="8">
        <v>116.42</v>
      </c>
      <c r="G105" s="8">
        <v>116.82</v>
      </c>
      <c r="H105" s="8">
        <v>116.99</v>
      </c>
      <c r="I105" s="8">
        <v>117.01</v>
      </c>
      <c r="J105" s="8">
        <v>117.12</v>
      </c>
      <c r="K105" s="8">
        <v>117.25</v>
      </c>
      <c r="L105" s="8">
        <v>117.49</v>
      </c>
    </row>
    <row r="106" spans="2:12" ht="18">
      <c r="B106" s="6" t="s">
        <v>160</v>
      </c>
      <c r="C106" s="4"/>
      <c r="D106" s="8">
        <v>115.73</v>
      </c>
      <c r="E106" s="8">
        <f aca="true" t="shared" si="14" ref="E106:L106">E102-E104-E105</f>
        <v>110.61999999999999</v>
      </c>
      <c r="F106" s="8">
        <f t="shared" si="14"/>
        <v>111.00000000000007</v>
      </c>
      <c r="G106" s="8">
        <f t="shared" si="14"/>
        <v>100.5499999999999</v>
      </c>
      <c r="H106" s="8">
        <f t="shared" si="14"/>
        <v>106.52</v>
      </c>
      <c r="I106" s="8">
        <f t="shared" si="14"/>
        <v>109.98</v>
      </c>
      <c r="J106" s="8">
        <f t="shared" si="14"/>
        <v>126.12</v>
      </c>
      <c r="K106" s="8">
        <f t="shared" si="14"/>
        <v>126.99000000000001</v>
      </c>
      <c r="L106" s="8">
        <f t="shared" si="14"/>
        <v>145.43999999999983</v>
      </c>
    </row>
    <row r="107" spans="2:12" ht="18">
      <c r="B107" s="22" t="s">
        <v>157</v>
      </c>
      <c r="C107" s="15" t="s">
        <v>137</v>
      </c>
      <c r="D107" s="8">
        <v>101.02</v>
      </c>
      <c r="E107" s="8">
        <f>E102*100/D102</f>
        <v>100.10578943554816</v>
      </c>
      <c r="F107" s="8">
        <f>F102*100/E102</f>
        <v>100.07889632010192</v>
      </c>
      <c r="G107" s="8">
        <f>G102*100/F102</f>
        <v>100.74856254294289</v>
      </c>
      <c r="H107" s="8">
        <f>H102*100/F102</f>
        <v>101.63092612013162</v>
      </c>
      <c r="I107" s="8">
        <f>I102*100/G102</f>
        <v>101.38908829863604</v>
      </c>
      <c r="J107" s="8">
        <f>J102*100/H102</f>
        <v>101.71007685738685</v>
      </c>
      <c r="K107" s="8">
        <f>K102*100/I102</f>
        <v>101.28934046093391</v>
      </c>
      <c r="L107" s="8">
        <f>L102*100/J102</f>
        <v>101.61625490648811</v>
      </c>
    </row>
    <row r="108" spans="2:12" ht="18">
      <c r="B108" s="25" t="s">
        <v>66</v>
      </c>
      <c r="C108" s="4" t="s">
        <v>67</v>
      </c>
      <c r="D108" s="8">
        <v>38990</v>
      </c>
      <c r="E108" s="8">
        <v>39430</v>
      </c>
      <c r="F108" s="8">
        <v>39465</v>
      </c>
      <c r="G108" s="8">
        <v>39480</v>
      </c>
      <c r="H108" s="8">
        <v>39540</v>
      </c>
      <c r="I108" s="8">
        <v>39630</v>
      </c>
      <c r="J108" s="8">
        <v>39820</v>
      </c>
      <c r="K108" s="8">
        <v>39950</v>
      </c>
      <c r="L108" s="8">
        <v>40010</v>
      </c>
    </row>
    <row r="109" spans="2:12" ht="18">
      <c r="B109" s="25" t="s">
        <v>68</v>
      </c>
      <c r="C109" s="4" t="s">
        <v>67</v>
      </c>
      <c r="D109" s="8">
        <v>18046.83</v>
      </c>
      <c r="E109" s="32">
        <v>18429.23</v>
      </c>
      <c r="F109" s="32">
        <v>18802.38</v>
      </c>
      <c r="G109" s="8">
        <v>19197.23</v>
      </c>
      <c r="H109" s="8">
        <v>19307.13</v>
      </c>
      <c r="I109" s="8">
        <v>19602.23</v>
      </c>
      <c r="J109" s="8">
        <v>19857.96</v>
      </c>
      <c r="K109" s="8">
        <v>19996.2</v>
      </c>
      <c r="L109" s="8">
        <v>20282.3</v>
      </c>
    </row>
    <row r="110" spans="2:12" ht="24" customHeight="1">
      <c r="B110" s="25" t="s">
        <v>69</v>
      </c>
      <c r="C110" s="4" t="s">
        <v>137</v>
      </c>
      <c r="D110" s="8">
        <v>102.97</v>
      </c>
      <c r="E110" s="8">
        <v>102.1</v>
      </c>
      <c r="F110" s="8">
        <v>102.02</v>
      </c>
      <c r="G110" s="8">
        <f>G109*100/F109</f>
        <v>102.1000001063695</v>
      </c>
      <c r="H110" s="8">
        <f>H109*100/F109</f>
        <v>102.68450057918199</v>
      </c>
      <c r="I110" s="8">
        <f>I109*100/G109</f>
        <v>102.10967936520008</v>
      </c>
      <c r="J110" s="8">
        <f>J109*100/H109</f>
        <v>102.85298747146778</v>
      </c>
      <c r="K110" s="8">
        <f>K109*100/I109</f>
        <v>102.00982235184466</v>
      </c>
      <c r="L110" s="8">
        <f>L109*100/J109</f>
        <v>102.13687609401973</v>
      </c>
    </row>
    <row r="111" spans="2:12" ht="38.25" customHeight="1">
      <c r="B111" s="25" t="s">
        <v>70</v>
      </c>
      <c r="C111" s="4" t="s">
        <v>71</v>
      </c>
      <c r="D111" s="8">
        <v>18019.75</v>
      </c>
      <c r="E111" s="32">
        <v>18464.5</v>
      </c>
      <c r="F111" s="32">
        <v>19573</v>
      </c>
      <c r="G111" s="8">
        <v>19813</v>
      </c>
      <c r="H111" s="8">
        <v>20113.09</v>
      </c>
      <c r="I111" s="8">
        <v>20333</v>
      </c>
      <c r="J111" s="8">
        <v>20518.39</v>
      </c>
      <c r="K111" s="8">
        <v>20721.65</v>
      </c>
      <c r="L111" s="8">
        <v>21034.19</v>
      </c>
    </row>
    <row r="112" spans="2:12" ht="18">
      <c r="B112" s="3" t="s">
        <v>72</v>
      </c>
      <c r="C112" s="4" t="s">
        <v>59</v>
      </c>
      <c r="D112" s="8">
        <v>939.85</v>
      </c>
      <c r="E112" s="8">
        <f aca="true" t="shared" si="15" ref="E112:L112">E114+E116+E117</f>
        <v>941.9</v>
      </c>
      <c r="F112" s="8">
        <f t="shared" si="15"/>
        <v>941.9999999999999</v>
      </c>
      <c r="G112" s="8">
        <f t="shared" si="15"/>
        <v>942.1600000000001</v>
      </c>
      <c r="H112" s="8">
        <f t="shared" si="15"/>
        <v>942.26</v>
      </c>
      <c r="I112" s="8">
        <f t="shared" si="15"/>
        <v>942.35</v>
      </c>
      <c r="J112" s="8">
        <f t="shared" si="15"/>
        <v>942.42</v>
      </c>
      <c r="K112" s="8">
        <f t="shared" si="15"/>
        <v>942.25</v>
      </c>
      <c r="L112" s="8">
        <f t="shared" si="15"/>
        <v>942.3399999999999</v>
      </c>
    </row>
    <row r="113" spans="2:12" ht="18">
      <c r="B113" s="6" t="s">
        <v>26</v>
      </c>
      <c r="C113" s="4" t="s">
        <v>73</v>
      </c>
      <c r="D113" s="8"/>
      <c r="E113" s="8"/>
      <c r="F113" s="8"/>
      <c r="G113" s="8"/>
      <c r="H113" s="8"/>
      <c r="I113" s="8"/>
      <c r="J113" s="8"/>
      <c r="K113" s="8"/>
      <c r="L113" s="8"/>
    </row>
    <row r="114" spans="2:12" ht="18">
      <c r="B114" s="6" t="s">
        <v>74</v>
      </c>
      <c r="C114" s="4" t="s">
        <v>59</v>
      </c>
      <c r="D114" s="8">
        <v>511.23</v>
      </c>
      <c r="E114" s="8">
        <v>512.16</v>
      </c>
      <c r="F114" s="8">
        <v>512.18</v>
      </c>
      <c r="G114" s="8">
        <v>512.19</v>
      </c>
      <c r="H114" s="8">
        <v>512.2</v>
      </c>
      <c r="I114" s="8">
        <v>512.22</v>
      </c>
      <c r="J114" s="8">
        <v>512.25</v>
      </c>
      <c r="K114" s="8">
        <v>512.26</v>
      </c>
      <c r="L114" s="8">
        <v>512.28</v>
      </c>
    </row>
    <row r="115" spans="2:12" ht="18">
      <c r="B115" s="6" t="s">
        <v>75</v>
      </c>
      <c r="C115" s="4" t="s">
        <v>59</v>
      </c>
      <c r="D115" s="8">
        <v>310.86</v>
      </c>
      <c r="E115" s="8">
        <v>311.12</v>
      </c>
      <c r="F115" s="8">
        <v>311.49</v>
      </c>
      <c r="G115" s="8">
        <v>311.82</v>
      </c>
      <c r="H115" s="8">
        <v>311.82</v>
      </c>
      <c r="I115" s="8">
        <v>311.99</v>
      </c>
      <c r="J115" s="8">
        <v>312.02</v>
      </c>
      <c r="K115" s="8">
        <v>312.03</v>
      </c>
      <c r="L115" s="8">
        <v>312.05</v>
      </c>
    </row>
    <row r="116" spans="2:12" ht="18">
      <c r="B116" s="6" t="s">
        <v>76</v>
      </c>
      <c r="C116" s="27" t="s">
        <v>20</v>
      </c>
      <c r="D116" s="8">
        <v>115.38</v>
      </c>
      <c r="E116" s="8">
        <v>115.88</v>
      </c>
      <c r="F116" s="8">
        <v>115.92</v>
      </c>
      <c r="G116" s="8">
        <v>116.02</v>
      </c>
      <c r="H116" s="8">
        <v>116.11</v>
      </c>
      <c r="I116" s="8">
        <v>116.15</v>
      </c>
      <c r="J116" s="8">
        <v>116.17</v>
      </c>
      <c r="K116" s="8">
        <v>115.98</v>
      </c>
      <c r="L116" s="8">
        <v>116.02</v>
      </c>
    </row>
    <row r="117" spans="2:12" ht="18">
      <c r="B117" s="6" t="s">
        <v>77</v>
      </c>
      <c r="C117" s="4" t="s">
        <v>59</v>
      </c>
      <c r="D117" s="8">
        <v>313.24</v>
      </c>
      <c r="E117" s="8">
        <v>313.86</v>
      </c>
      <c r="F117" s="8">
        <v>313.9</v>
      </c>
      <c r="G117" s="8">
        <v>313.95</v>
      </c>
      <c r="H117" s="8">
        <v>313.95</v>
      </c>
      <c r="I117" s="8">
        <v>313.98</v>
      </c>
      <c r="J117" s="8">
        <v>314</v>
      </c>
      <c r="K117" s="8">
        <v>314.01</v>
      </c>
      <c r="L117" s="8">
        <v>314.04</v>
      </c>
    </row>
    <row r="118" spans="2:15" ht="36">
      <c r="B118" s="25" t="s">
        <v>78</v>
      </c>
      <c r="C118" s="4" t="s">
        <v>59</v>
      </c>
      <c r="D118" s="24">
        <f aca="true" t="shared" si="16" ref="D118:L118">D102-D112</f>
        <v>440.2499999999999</v>
      </c>
      <c r="E118" s="24">
        <f t="shared" si="16"/>
        <v>439.65999999999997</v>
      </c>
      <c r="F118" s="24">
        <f t="shared" si="16"/>
        <v>440.6500000000002</v>
      </c>
      <c r="G118" s="24">
        <f t="shared" si="16"/>
        <v>450.8399999999999</v>
      </c>
      <c r="H118" s="24">
        <f t="shared" si="16"/>
        <v>462.94000000000005</v>
      </c>
      <c r="I118" s="24">
        <f t="shared" si="16"/>
        <v>469.9999999999999</v>
      </c>
      <c r="J118" s="24">
        <f t="shared" si="16"/>
        <v>486.81000000000006</v>
      </c>
      <c r="K118" s="24">
        <f t="shared" si="16"/>
        <v>488.30999999999995</v>
      </c>
      <c r="L118" s="24">
        <f t="shared" si="16"/>
        <v>509.99</v>
      </c>
      <c r="N118" s="29"/>
      <c r="O118" s="11"/>
    </row>
    <row r="119" spans="2:12" ht="18">
      <c r="B119" s="3" t="s">
        <v>180</v>
      </c>
      <c r="C119" s="4"/>
      <c r="D119" s="8"/>
      <c r="E119" s="8"/>
      <c r="F119" s="8"/>
      <c r="G119" s="8"/>
      <c r="H119" s="8"/>
      <c r="I119" s="8"/>
      <c r="J119" s="8"/>
      <c r="K119" s="8"/>
      <c r="L119" s="8"/>
    </row>
    <row r="120" spans="2:12" ht="18">
      <c r="B120" s="25" t="s">
        <v>79</v>
      </c>
      <c r="C120" s="4" t="s">
        <v>56</v>
      </c>
      <c r="D120" s="8">
        <v>1.76</v>
      </c>
      <c r="E120" s="8">
        <f>E124+E125+E126</f>
        <v>1.76</v>
      </c>
      <c r="F120" s="8">
        <v>1.73</v>
      </c>
      <c r="G120" s="8">
        <f aca="true" t="shared" si="17" ref="G120:L120">G124+G125+G126</f>
        <v>1.7500000000000002</v>
      </c>
      <c r="H120" s="8">
        <f t="shared" si="17"/>
        <v>1.79</v>
      </c>
      <c r="I120" s="8">
        <f t="shared" si="17"/>
        <v>1.81</v>
      </c>
      <c r="J120" s="8">
        <f t="shared" si="17"/>
        <v>1.81</v>
      </c>
      <c r="K120" s="8">
        <f t="shared" si="17"/>
        <v>1.84</v>
      </c>
      <c r="L120" s="8">
        <f t="shared" si="17"/>
        <v>1.87</v>
      </c>
    </row>
    <row r="121" spans="2:16" ht="36">
      <c r="B121" s="25" t="s">
        <v>150</v>
      </c>
      <c r="C121" s="4" t="s">
        <v>39</v>
      </c>
      <c r="D121" s="8">
        <v>61.18</v>
      </c>
      <c r="E121" s="8">
        <v>64.38</v>
      </c>
      <c r="F121" s="8">
        <v>65.31</v>
      </c>
      <c r="G121" s="8">
        <v>66.09</v>
      </c>
      <c r="H121" s="8">
        <v>66.15</v>
      </c>
      <c r="I121" s="8">
        <v>66.14</v>
      </c>
      <c r="J121" s="8">
        <v>67.1</v>
      </c>
      <c r="K121" s="8">
        <v>66.75</v>
      </c>
      <c r="L121" s="8">
        <v>67.99</v>
      </c>
      <c r="N121" s="11"/>
      <c r="O121" s="11"/>
      <c r="P121" s="11"/>
    </row>
    <row r="122" spans="2:12" ht="36">
      <c r="B122" s="22" t="s">
        <v>150</v>
      </c>
      <c r="C122" s="28" t="s">
        <v>137</v>
      </c>
      <c r="D122" s="8">
        <v>103.6</v>
      </c>
      <c r="E122" s="8">
        <f>E121*100/D121</f>
        <v>105.2304674730304</v>
      </c>
      <c r="F122" s="8">
        <f>F121*100/E121</f>
        <v>101.44454799627214</v>
      </c>
      <c r="G122" s="8">
        <f>G121*100/F121</f>
        <v>101.19430408819476</v>
      </c>
      <c r="H122" s="8">
        <f>H121*100/F121</f>
        <v>101.28617363344053</v>
      </c>
      <c r="I122" s="8">
        <f>I121*100/G121</f>
        <v>100.07565441065213</v>
      </c>
      <c r="J122" s="8">
        <f>J121*100/H121</f>
        <v>101.43613000755856</v>
      </c>
      <c r="K122" s="8">
        <f>K121*100/I121</f>
        <v>100.922286059873</v>
      </c>
      <c r="L122" s="8">
        <f>L121*100/J121</f>
        <v>101.32637853949329</v>
      </c>
    </row>
    <row r="123" spans="2:12" ht="34.5">
      <c r="B123" s="3" t="s">
        <v>80</v>
      </c>
      <c r="C123" s="4" t="s">
        <v>73</v>
      </c>
      <c r="D123" s="8"/>
      <c r="E123" s="8"/>
      <c r="F123" s="8"/>
      <c r="G123" s="8"/>
      <c r="H123" s="8"/>
      <c r="I123" s="8"/>
      <c r="J123" s="8"/>
      <c r="K123" s="8"/>
      <c r="L123" s="8"/>
    </row>
    <row r="124" spans="2:12" ht="36">
      <c r="B124" s="6" t="s">
        <v>81</v>
      </c>
      <c r="C124" s="4" t="s">
        <v>56</v>
      </c>
      <c r="D124" s="8">
        <v>0.94</v>
      </c>
      <c r="E124" s="8">
        <v>0.93</v>
      </c>
      <c r="F124" s="8">
        <v>0.93</v>
      </c>
      <c r="G124" s="8">
        <v>0.92</v>
      </c>
      <c r="H124" s="8">
        <v>0.92</v>
      </c>
      <c r="I124" s="8">
        <v>0.93</v>
      </c>
      <c r="J124" s="8">
        <v>0.92</v>
      </c>
      <c r="K124" s="8">
        <v>0.92</v>
      </c>
      <c r="L124" s="8">
        <v>0.91</v>
      </c>
    </row>
    <row r="125" spans="2:12" ht="18">
      <c r="B125" s="25" t="s">
        <v>165</v>
      </c>
      <c r="C125" s="27" t="s">
        <v>56</v>
      </c>
      <c r="D125" s="8">
        <v>0.73</v>
      </c>
      <c r="E125" s="8">
        <v>0.74</v>
      </c>
      <c r="F125" s="8">
        <v>0.74</v>
      </c>
      <c r="G125" s="8">
        <v>0.74</v>
      </c>
      <c r="H125" s="8">
        <v>0.77</v>
      </c>
      <c r="I125" s="8">
        <v>0.78</v>
      </c>
      <c r="J125" s="8">
        <v>0.79</v>
      </c>
      <c r="K125" s="8">
        <v>0.83</v>
      </c>
      <c r="L125" s="8">
        <v>0.86</v>
      </c>
    </row>
    <row r="126" spans="2:12" ht="18">
      <c r="B126" s="25" t="s">
        <v>82</v>
      </c>
      <c r="C126" s="27" t="s">
        <v>56</v>
      </c>
      <c r="D126" s="8">
        <v>0.09</v>
      </c>
      <c r="E126" s="8">
        <v>0.09</v>
      </c>
      <c r="F126" s="8">
        <v>0.09</v>
      </c>
      <c r="G126" s="8">
        <v>0.09</v>
      </c>
      <c r="H126" s="8">
        <v>0.1</v>
      </c>
      <c r="I126" s="8">
        <v>0.1</v>
      </c>
      <c r="J126" s="8">
        <v>0.1</v>
      </c>
      <c r="K126" s="8">
        <v>0.09</v>
      </c>
      <c r="L126" s="8">
        <v>0.1</v>
      </c>
    </row>
    <row r="127" spans="2:12" ht="18">
      <c r="B127" s="6" t="s">
        <v>83</v>
      </c>
      <c r="C127" s="27" t="s">
        <v>48</v>
      </c>
      <c r="D127" s="8">
        <v>1.14</v>
      </c>
      <c r="E127" s="8">
        <f>E129/E120*100</f>
        <v>1.1363636363636365</v>
      </c>
      <c r="F127" s="8">
        <f>F129/F120*100</f>
        <v>1.1560693641618498</v>
      </c>
      <c r="G127" s="8">
        <f aca="true" t="shared" si="18" ref="G127:L127">G129/G120*100</f>
        <v>0.5714285714285714</v>
      </c>
      <c r="H127" s="8">
        <f t="shared" si="18"/>
        <v>0.5586592178770949</v>
      </c>
      <c r="I127" s="8">
        <f t="shared" si="18"/>
        <v>0.5524861878453038</v>
      </c>
      <c r="J127" s="8">
        <f t="shared" si="18"/>
        <v>0.8287292817679558</v>
      </c>
      <c r="K127" s="8">
        <f t="shared" si="18"/>
        <v>0.5434782608695652</v>
      </c>
      <c r="L127" s="8">
        <f t="shared" si="18"/>
        <v>0.53475935828877</v>
      </c>
    </row>
    <row r="128" spans="2:12" ht="18">
      <c r="B128" s="6" t="s">
        <v>84</v>
      </c>
      <c r="C128" s="27" t="s">
        <v>48</v>
      </c>
      <c r="D128" s="8">
        <v>1.1</v>
      </c>
      <c r="E128" s="8">
        <v>1.1</v>
      </c>
      <c r="F128" s="8">
        <v>1.1</v>
      </c>
      <c r="G128" s="8">
        <v>1.1</v>
      </c>
      <c r="H128" s="8">
        <v>1.1</v>
      </c>
      <c r="I128" s="8">
        <v>1.1</v>
      </c>
      <c r="J128" s="8">
        <v>1.1</v>
      </c>
      <c r="K128" s="8">
        <v>1.1</v>
      </c>
      <c r="L128" s="8">
        <v>1.1</v>
      </c>
    </row>
    <row r="129" spans="2:12" ht="54">
      <c r="B129" s="6" t="s">
        <v>85</v>
      </c>
      <c r="C129" s="4" t="s">
        <v>56</v>
      </c>
      <c r="D129" s="8">
        <v>0.02</v>
      </c>
      <c r="E129" s="8">
        <v>0.02</v>
      </c>
      <c r="F129" s="8">
        <v>0.02</v>
      </c>
      <c r="G129" s="8">
        <v>0.01</v>
      </c>
      <c r="H129" s="8">
        <v>0.01</v>
      </c>
      <c r="I129" s="8">
        <v>0.01</v>
      </c>
      <c r="J129" s="8">
        <v>0.015</v>
      </c>
      <c r="K129" s="8">
        <v>0.01</v>
      </c>
      <c r="L129" s="8">
        <v>0.01</v>
      </c>
    </row>
    <row r="130" spans="2:12" ht="54">
      <c r="B130" s="25" t="s">
        <v>86</v>
      </c>
      <c r="C130" s="27" t="s">
        <v>87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  <c r="L130" s="8">
        <v>1</v>
      </c>
    </row>
    <row r="131" spans="2:12" ht="36">
      <c r="B131" s="25" t="s">
        <v>120</v>
      </c>
      <c r="C131" s="23" t="s">
        <v>56</v>
      </c>
      <c r="D131" s="8">
        <v>1.3</v>
      </c>
      <c r="E131" s="32">
        <v>0.1</v>
      </c>
      <c r="F131" s="32">
        <v>0.15</v>
      </c>
      <c r="G131" s="8">
        <v>0.16</v>
      </c>
      <c r="H131" s="8">
        <v>0.2</v>
      </c>
      <c r="I131" s="8">
        <v>0.35</v>
      </c>
      <c r="J131" s="8">
        <v>0.42</v>
      </c>
      <c r="K131" s="8">
        <v>0.55</v>
      </c>
      <c r="L131" s="8">
        <v>0.73</v>
      </c>
    </row>
    <row r="132" spans="2:12" ht="18">
      <c r="B132" s="6" t="s">
        <v>88</v>
      </c>
      <c r="C132" s="4" t="s">
        <v>21</v>
      </c>
      <c r="D132" s="8">
        <v>1088.8</v>
      </c>
      <c r="E132" s="8">
        <v>942.28</v>
      </c>
      <c r="F132" s="8">
        <v>1009.12</v>
      </c>
      <c r="G132" s="8">
        <v>1026.3</v>
      </c>
      <c r="H132" s="8">
        <v>1039.89</v>
      </c>
      <c r="I132" s="8">
        <v>1070.12</v>
      </c>
      <c r="J132" s="8">
        <v>1083.63</v>
      </c>
      <c r="K132" s="8">
        <v>1126.09</v>
      </c>
      <c r="L132" s="8">
        <v>1185.33</v>
      </c>
    </row>
    <row r="133" spans="2:12" ht="72">
      <c r="B133" s="22" t="s">
        <v>89</v>
      </c>
      <c r="C133" s="4" t="s">
        <v>90</v>
      </c>
      <c r="D133" s="8">
        <v>0</v>
      </c>
      <c r="E133" s="8">
        <v>0</v>
      </c>
      <c r="F133" s="8"/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</row>
    <row r="134" spans="2:12" ht="18">
      <c r="B134" s="9" t="s">
        <v>181</v>
      </c>
      <c r="C134" s="4"/>
      <c r="D134" s="8"/>
      <c r="E134" s="8"/>
      <c r="F134" s="8"/>
      <c r="G134" s="8"/>
      <c r="H134" s="8"/>
      <c r="I134" s="8"/>
      <c r="J134" s="8"/>
      <c r="K134" s="8"/>
      <c r="L134" s="8"/>
    </row>
    <row r="135" spans="2:12" ht="36">
      <c r="B135" s="25" t="s">
        <v>91</v>
      </c>
      <c r="C135" s="4" t="s">
        <v>87</v>
      </c>
      <c r="D135" s="8">
        <v>290</v>
      </c>
      <c r="E135" s="8">
        <v>259</v>
      </c>
      <c r="F135" s="8">
        <v>277</v>
      </c>
      <c r="G135" s="8">
        <v>267</v>
      </c>
      <c r="H135" s="8">
        <v>278</v>
      </c>
      <c r="I135" s="8">
        <v>300</v>
      </c>
      <c r="J135" s="8">
        <v>320</v>
      </c>
      <c r="K135" s="8">
        <v>332</v>
      </c>
      <c r="L135" s="8">
        <v>345</v>
      </c>
    </row>
    <row r="136" spans="2:12" ht="63.75" customHeight="1">
      <c r="B136" s="25" t="s">
        <v>92</v>
      </c>
      <c r="C136" s="23" t="s">
        <v>56</v>
      </c>
      <c r="D136" s="8">
        <v>0.435</v>
      </c>
      <c r="E136" s="8">
        <v>0.441</v>
      </c>
      <c r="F136" s="8">
        <v>0.418</v>
      </c>
      <c r="G136" s="8">
        <v>0.478</v>
      </c>
      <c r="H136" s="8">
        <v>0.48</v>
      </c>
      <c r="I136" s="8">
        <v>0.43</v>
      </c>
      <c r="J136" s="8">
        <v>0.44</v>
      </c>
      <c r="K136" s="8">
        <v>0.445</v>
      </c>
      <c r="L136" s="8">
        <v>0.446</v>
      </c>
    </row>
    <row r="137" spans="2:12" ht="54">
      <c r="B137" s="25" t="s">
        <v>93</v>
      </c>
      <c r="C137" s="23" t="s">
        <v>56</v>
      </c>
      <c r="D137" s="8">
        <v>0.205</v>
      </c>
      <c r="E137" s="8">
        <v>0.205</v>
      </c>
      <c r="F137" s="8">
        <v>0.187</v>
      </c>
      <c r="G137" s="8">
        <v>0.205</v>
      </c>
      <c r="H137" s="8">
        <v>0.205</v>
      </c>
      <c r="I137" s="8">
        <v>0.21</v>
      </c>
      <c r="J137" s="8">
        <v>0.21</v>
      </c>
      <c r="K137" s="8">
        <v>0.21</v>
      </c>
      <c r="L137" s="8">
        <v>0.21</v>
      </c>
    </row>
    <row r="138" spans="2:12" ht="18">
      <c r="B138" s="3" t="s">
        <v>94</v>
      </c>
      <c r="C138" s="4" t="s">
        <v>73</v>
      </c>
      <c r="D138" s="8"/>
      <c r="E138" s="8"/>
      <c r="F138" s="8"/>
      <c r="G138" s="8"/>
      <c r="H138" s="8"/>
      <c r="I138" s="8"/>
      <c r="J138" s="8"/>
      <c r="K138" s="8"/>
      <c r="L138" s="8"/>
    </row>
    <row r="139" spans="2:12" ht="36">
      <c r="B139" s="25" t="s">
        <v>95</v>
      </c>
      <c r="C139" s="23" t="s">
        <v>56</v>
      </c>
      <c r="D139" s="8">
        <v>0.066</v>
      </c>
      <c r="E139" s="33">
        <v>0.073</v>
      </c>
      <c r="F139" s="33">
        <v>0.054</v>
      </c>
      <c r="G139" s="8">
        <v>0.075</v>
      </c>
      <c r="H139" s="8">
        <v>0.075</v>
      </c>
      <c r="I139" s="8">
        <v>0.076</v>
      </c>
      <c r="J139" s="8">
        <v>0.077</v>
      </c>
      <c r="K139" s="8">
        <v>0.078</v>
      </c>
      <c r="L139" s="8">
        <v>0.08</v>
      </c>
    </row>
    <row r="140" spans="2:12" ht="18">
      <c r="B140" s="3" t="s">
        <v>96</v>
      </c>
      <c r="C140" s="4"/>
      <c r="D140" s="8"/>
      <c r="E140" s="8"/>
      <c r="F140" s="8"/>
      <c r="G140" s="8"/>
      <c r="H140" s="8"/>
      <c r="I140" s="8"/>
      <c r="J140" s="8"/>
      <c r="K140" s="8"/>
      <c r="L140" s="8"/>
    </row>
    <row r="141" spans="2:12" ht="18">
      <c r="B141" s="6" t="s">
        <v>97</v>
      </c>
      <c r="C141" s="13"/>
      <c r="D141" s="8"/>
      <c r="E141" s="8"/>
      <c r="F141" s="8"/>
      <c r="G141" s="8"/>
      <c r="H141" s="8"/>
      <c r="I141" s="8"/>
      <c r="J141" s="8"/>
      <c r="K141" s="8"/>
      <c r="L141" s="8"/>
    </row>
    <row r="142" spans="2:12" ht="18">
      <c r="B142" s="6" t="s">
        <v>98</v>
      </c>
      <c r="C142" s="4" t="s">
        <v>99</v>
      </c>
      <c r="D142" s="8">
        <v>430.95</v>
      </c>
      <c r="E142" s="8">
        <v>433.34</v>
      </c>
      <c r="F142" s="8">
        <v>433.34</v>
      </c>
      <c r="G142" s="8">
        <v>436.23</v>
      </c>
      <c r="H142" s="8">
        <v>439.12</v>
      </c>
      <c r="I142" s="8">
        <v>442.45</v>
      </c>
      <c r="J142" s="8">
        <v>445.63</v>
      </c>
      <c r="K142" s="8">
        <v>452.12</v>
      </c>
      <c r="L142" s="8">
        <v>458.78</v>
      </c>
    </row>
    <row r="143" spans="2:12" ht="18">
      <c r="B143" s="6" t="s">
        <v>100</v>
      </c>
      <c r="C143" s="4" t="s">
        <v>186</v>
      </c>
      <c r="D143" s="24">
        <v>1</v>
      </c>
      <c r="E143" s="24">
        <v>1</v>
      </c>
      <c r="F143" s="24">
        <v>1</v>
      </c>
      <c r="G143" s="24">
        <v>1</v>
      </c>
      <c r="H143" s="24">
        <v>1</v>
      </c>
      <c r="I143" s="24">
        <v>1</v>
      </c>
      <c r="J143" s="24">
        <v>1</v>
      </c>
      <c r="K143" s="24">
        <v>1</v>
      </c>
      <c r="L143" s="24">
        <v>1</v>
      </c>
    </row>
    <row r="144" spans="2:12" ht="18">
      <c r="B144" s="6" t="s">
        <v>101</v>
      </c>
      <c r="C144" s="4" t="s">
        <v>186</v>
      </c>
      <c r="D144" s="24">
        <v>1</v>
      </c>
      <c r="E144" s="24">
        <v>1</v>
      </c>
      <c r="F144" s="24">
        <v>1</v>
      </c>
      <c r="G144" s="24">
        <v>1</v>
      </c>
      <c r="H144" s="24">
        <v>1</v>
      </c>
      <c r="I144" s="24">
        <v>1</v>
      </c>
      <c r="J144" s="24">
        <v>1</v>
      </c>
      <c r="K144" s="24">
        <v>1</v>
      </c>
      <c r="L144" s="24">
        <v>1</v>
      </c>
    </row>
    <row r="145" spans="2:12" ht="18">
      <c r="B145" s="6" t="s">
        <v>102</v>
      </c>
      <c r="C145" s="4" t="s">
        <v>187</v>
      </c>
      <c r="D145" s="8">
        <v>300</v>
      </c>
      <c r="E145" s="8">
        <v>300</v>
      </c>
      <c r="F145" s="8">
        <v>300</v>
      </c>
      <c r="G145" s="8">
        <v>300</v>
      </c>
      <c r="H145" s="8">
        <v>300</v>
      </c>
      <c r="I145" s="8">
        <v>300</v>
      </c>
      <c r="J145" s="8">
        <v>300</v>
      </c>
      <c r="K145" s="8">
        <v>300</v>
      </c>
      <c r="L145" s="8">
        <v>300</v>
      </c>
    </row>
    <row r="146" spans="2:16" ht="36">
      <c r="B146" s="6" t="s">
        <v>103</v>
      </c>
      <c r="C146" s="23" t="s">
        <v>104</v>
      </c>
      <c r="D146" s="8">
        <v>587.8</v>
      </c>
      <c r="E146" s="8">
        <v>587.8</v>
      </c>
      <c r="F146" s="8">
        <v>587.8</v>
      </c>
      <c r="G146" s="8">
        <v>590</v>
      </c>
      <c r="H146" s="8">
        <v>590</v>
      </c>
      <c r="I146" s="8">
        <v>591</v>
      </c>
      <c r="J146" s="8">
        <v>591</v>
      </c>
      <c r="K146" s="8">
        <v>592</v>
      </c>
      <c r="L146" s="8">
        <v>592</v>
      </c>
      <c r="N146" s="11"/>
      <c r="O146" s="11"/>
      <c r="P146" s="11"/>
    </row>
    <row r="147" spans="2:12" ht="18">
      <c r="B147" s="6" t="s">
        <v>105</v>
      </c>
      <c r="C147" s="4"/>
      <c r="D147" s="8"/>
      <c r="E147" s="8"/>
      <c r="F147" s="8"/>
      <c r="G147" s="8"/>
      <c r="H147" s="8"/>
      <c r="I147" s="8"/>
      <c r="J147" s="8"/>
      <c r="K147" s="8"/>
      <c r="L147" s="8"/>
    </row>
    <row r="148" spans="2:12" ht="18">
      <c r="B148" s="6" t="s">
        <v>106</v>
      </c>
      <c r="C148" s="23" t="s">
        <v>107</v>
      </c>
      <c r="D148" s="8">
        <v>0.029</v>
      </c>
      <c r="E148" s="8">
        <v>0.029</v>
      </c>
      <c r="F148" s="8">
        <v>0.03</v>
      </c>
      <c r="G148" s="8">
        <v>0.03</v>
      </c>
      <c r="H148" s="8">
        <v>0.032</v>
      </c>
      <c r="I148" s="8">
        <v>0.031</v>
      </c>
      <c r="J148" s="8">
        <v>0.033</v>
      </c>
      <c r="K148" s="8">
        <v>0.032</v>
      </c>
      <c r="L148" s="8">
        <v>0.034</v>
      </c>
    </row>
    <row r="149" spans="2:12" ht="18">
      <c r="B149" s="6" t="s">
        <v>108</v>
      </c>
      <c r="C149" s="23" t="s">
        <v>107</v>
      </c>
      <c r="D149" s="8">
        <v>0.072</v>
      </c>
      <c r="E149" s="8">
        <v>0.072</v>
      </c>
      <c r="F149" s="8">
        <v>0.07</v>
      </c>
      <c r="G149" s="8">
        <v>0.072</v>
      </c>
      <c r="H149" s="8">
        <v>0.073</v>
      </c>
      <c r="I149" s="8">
        <v>0.073</v>
      </c>
      <c r="J149" s="8">
        <v>0.074</v>
      </c>
      <c r="K149" s="8">
        <v>0.075</v>
      </c>
      <c r="L149" s="8">
        <v>0.076</v>
      </c>
    </row>
    <row r="150" spans="2:12" ht="18">
      <c r="B150" s="3" t="s">
        <v>182</v>
      </c>
      <c r="C150" s="4"/>
      <c r="D150" s="8"/>
      <c r="E150" s="8"/>
      <c r="F150" s="8"/>
      <c r="G150" s="8"/>
      <c r="H150" s="8"/>
      <c r="I150" s="8"/>
      <c r="J150" s="8"/>
      <c r="K150" s="8"/>
      <c r="L150" s="8"/>
    </row>
    <row r="151" spans="2:12" ht="36">
      <c r="B151" s="25" t="s">
        <v>109</v>
      </c>
      <c r="C151" s="23" t="s">
        <v>44</v>
      </c>
      <c r="D151" s="8">
        <v>2.163</v>
      </c>
      <c r="E151" s="8">
        <v>0.546</v>
      </c>
      <c r="F151" s="8">
        <v>0.593</v>
      </c>
      <c r="G151" s="8">
        <v>0.61</v>
      </c>
      <c r="H151" s="8">
        <v>0.62</v>
      </c>
      <c r="I151" s="8">
        <v>0.6</v>
      </c>
      <c r="J151" s="8">
        <v>0.62</v>
      </c>
      <c r="K151" s="8">
        <v>0.61</v>
      </c>
      <c r="L151" s="8">
        <v>0.63</v>
      </c>
    </row>
    <row r="152" spans="2:12" ht="18">
      <c r="B152" s="6" t="s">
        <v>110</v>
      </c>
      <c r="C152" s="4" t="s">
        <v>21</v>
      </c>
      <c r="D152" s="8">
        <v>1.183</v>
      </c>
      <c r="E152" s="8">
        <v>0.546</v>
      </c>
      <c r="F152" s="8">
        <v>0.593</v>
      </c>
      <c r="G152" s="8">
        <v>0.61</v>
      </c>
      <c r="H152" s="8">
        <v>0.62</v>
      </c>
      <c r="I152" s="8">
        <v>0.6</v>
      </c>
      <c r="J152" s="8">
        <v>0.62</v>
      </c>
      <c r="K152" s="8">
        <v>0.61</v>
      </c>
      <c r="L152" s="8">
        <v>0.63</v>
      </c>
    </row>
    <row r="153" spans="2:12" ht="36">
      <c r="B153" s="25" t="s">
        <v>114</v>
      </c>
      <c r="C153" s="23" t="s">
        <v>115</v>
      </c>
      <c r="D153" s="8">
        <v>0.243</v>
      </c>
      <c r="E153" s="8">
        <v>0.2578</v>
      </c>
      <c r="F153" s="8">
        <v>0.2346</v>
      </c>
      <c r="G153" s="8">
        <v>0.23</v>
      </c>
      <c r="H153" s="8">
        <v>0.22</v>
      </c>
      <c r="I153" s="8">
        <v>0.22</v>
      </c>
      <c r="J153" s="8">
        <v>0.21</v>
      </c>
      <c r="K153" s="8">
        <v>0.21</v>
      </c>
      <c r="L153" s="8">
        <v>0.2</v>
      </c>
    </row>
    <row r="154" spans="2:14" ht="36">
      <c r="B154" s="25" t="s">
        <v>116</v>
      </c>
      <c r="C154" s="23" t="s">
        <v>30</v>
      </c>
      <c r="D154" s="8">
        <v>0.62</v>
      </c>
      <c r="E154" s="8">
        <v>0.6133</v>
      </c>
      <c r="F154" s="8">
        <v>0.6011</v>
      </c>
      <c r="G154" s="8">
        <v>0.61</v>
      </c>
      <c r="H154" s="8">
        <v>0.6</v>
      </c>
      <c r="I154" s="8">
        <v>0.59</v>
      </c>
      <c r="J154" s="8">
        <v>0.59</v>
      </c>
      <c r="K154" s="8">
        <v>0.58</v>
      </c>
      <c r="L154" s="8">
        <v>0.55</v>
      </c>
      <c r="N154" s="11"/>
    </row>
    <row r="155" spans="2:12" ht="18">
      <c r="B155" s="25" t="s">
        <v>117</v>
      </c>
      <c r="C155" s="4" t="s">
        <v>118</v>
      </c>
      <c r="D155" s="8">
        <v>0.27</v>
      </c>
      <c r="E155" s="8">
        <v>0.2781</v>
      </c>
      <c r="F155" s="8">
        <v>0.2755</v>
      </c>
      <c r="G155" s="8">
        <v>0.27</v>
      </c>
      <c r="H155" s="8">
        <v>0.29</v>
      </c>
      <c r="I155" s="8">
        <v>0.28</v>
      </c>
      <c r="J155" s="8">
        <v>0.28</v>
      </c>
      <c r="K155" s="8">
        <v>0.29</v>
      </c>
      <c r="L155" s="8">
        <v>0.3</v>
      </c>
    </row>
    <row r="156" spans="4:12" ht="12.75">
      <c r="D156" s="34"/>
      <c r="E156" s="34"/>
      <c r="F156" s="34"/>
      <c r="G156" s="34"/>
      <c r="H156" s="34"/>
      <c r="I156" s="34"/>
      <c r="J156" s="34"/>
      <c r="K156" s="34"/>
      <c r="L156" s="34"/>
    </row>
    <row r="157" spans="4:12" ht="12.75">
      <c r="D157" s="34"/>
      <c r="E157" s="34"/>
      <c r="F157" s="34"/>
      <c r="G157" s="34"/>
      <c r="H157" s="34"/>
      <c r="I157" s="34"/>
      <c r="J157" s="34"/>
      <c r="K157" s="34"/>
      <c r="L157" s="34"/>
    </row>
    <row r="158" spans="4:12" ht="12.75">
      <c r="D158" s="34"/>
      <c r="E158" s="34"/>
      <c r="F158" s="34"/>
      <c r="G158" s="34"/>
      <c r="H158" s="34"/>
      <c r="I158" s="34"/>
      <c r="J158" s="34"/>
      <c r="K158" s="34"/>
      <c r="L158" s="34"/>
    </row>
    <row r="159" spans="4:12" ht="12.75">
      <c r="D159" s="34"/>
      <c r="E159" s="34"/>
      <c r="F159" s="34"/>
      <c r="G159" s="34"/>
      <c r="H159" s="34"/>
      <c r="I159" s="34"/>
      <c r="J159" s="34"/>
      <c r="K159" s="34"/>
      <c r="L159" s="34"/>
    </row>
    <row r="160" spans="4:12" ht="12.75">
      <c r="D160" s="34"/>
      <c r="E160" s="34"/>
      <c r="F160" s="34"/>
      <c r="G160" s="34"/>
      <c r="H160" s="34"/>
      <c r="I160" s="34"/>
      <c r="J160" s="34"/>
      <c r="K160" s="34"/>
      <c r="L160" s="34"/>
    </row>
    <row r="161" spans="4:12" ht="12.75">
      <c r="D161" s="34"/>
      <c r="E161" s="34"/>
      <c r="F161" s="34"/>
      <c r="G161" s="34"/>
      <c r="H161" s="34"/>
      <c r="I161" s="34"/>
      <c r="J161" s="34"/>
      <c r="K161" s="34"/>
      <c r="L161" s="34"/>
    </row>
    <row r="162" spans="4:12" ht="12.75">
      <c r="D162" s="34"/>
      <c r="E162" s="34"/>
      <c r="F162" s="34"/>
      <c r="G162" s="34"/>
      <c r="H162" s="34"/>
      <c r="I162" s="34"/>
      <c r="J162" s="34"/>
      <c r="K162" s="34"/>
      <c r="L162" s="34"/>
    </row>
    <row r="163" spans="4:12" ht="12.75">
      <c r="D163" s="34"/>
      <c r="E163" s="34"/>
      <c r="F163" s="34"/>
      <c r="G163" s="34"/>
      <c r="H163" s="34"/>
      <c r="I163" s="34"/>
      <c r="J163" s="34"/>
      <c r="K163" s="34"/>
      <c r="L163" s="34"/>
    </row>
  </sheetData>
  <sheetProtection/>
  <mergeCells count="10">
    <mergeCell ref="G7:L7"/>
    <mergeCell ref="B2:L2"/>
    <mergeCell ref="B3:L3"/>
    <mergeCell ref="B4:L4"/>
    <mergeCell ref="B7:B9"/>
    <mergeCell ref="C7:C9"/>
    <mergeCell ref="D8:D9"/>
    <mergeCell ref="E8:E9"/>
    <mergeCell ref="B5:L5"/>
    <mergeCell ref="F8:F9"/>
  </mergeCells>
  <printOptions/>
  <pageMargins left="0.1968503937007874" right="0.1968503937007874" top="0.3937007874015748" bottom="0.1968503937007874" header="0" footer="0"/>
  <pageSetup fitToHeight="0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economy.gov.ru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Borovaya</dc:creator>
  <cp:keywords/>
  <dc:description/>
  <cp:lastModifiedBy>user</cp:lastModifiedBy>
  <cp:lastPrinted>2017-11-20T04:16:34Z</cp:lastPrinted>
  <dcterms:created xsi:type="dcterms:W3CDTF">2013-05-25T16:45:04Z</dcterms:created>
  <dcterms:modified xsi:type="dcterms:W3CDTF">2018-07-24T03:27:28Z</dcterms:modified>
  <cp:category/>
  <cp:version/>
  <cp:contentType/>
  <cp:contentStatus/>
</cp:coreProperties>
</file>